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23.xml" ContentType="application/vnd.openxmlformats-officedocument.drawing+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charts/chart30.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31.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harts/chart32.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5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1"/>
  <workbookPr codeName="ThisWorkbook" defaultThemeVersion="124226"/>
  <mc:AlternateContent xmlns:mc="http://schemas.openxmlformats.org/markup-compatibility/2006">
    <mc:Choice Requires="x15">
      <x15ac:absPath xmlns:x15ac="http://schemas.microsoft.com/office/spreadsheetml/2010/11/ac" url="\\192.168.255.102\分析作業用\■■分析係納品フォルダ\202211_大阪府後期高齢者医療広域連合_医療費分析\07_納品物(清書)\清書チェック依頼②_ver.1.0.5\新しいフォルダー\"/>
    </mc:Choice>
  </mc:AlternateContent>
  <xr:revisionPtr revIDLastSave="0" documentId="13_ncr:1_{206BF4DA-E15C-4D0C-8542-9A6F823340C1}" xr6:coauthVersionLast="36" xr6:coauthVersionMax="36" xr10:uidLastSave="{00000000-0000-0000-0000-000000000000}"/>
  <bookViews>
    <workbookView xWindow="0" yWindow="0" windowWidth="28800" windowHeight="12135" tabRatio="773" xr2:uid="{00000000-000D-0000-FFFF-FFFF00000000}"/>
  </bookViews>
  <sheets>
    <sheet name="年齢別_健診受診率(通年資格)" sheetId="55" r:id="rId1"/>
    <sheet name="年齢別_健診受診率(通年資格)グラフ" sheetId="56" r:id="rId2"/>
    <sheet name="要介護度別_健診受診率(通年資格)" sheetId="138" r:id="rId3"/>
    <sheet name="要介護度別_健診受診率(通年資格)グラフ" sheetId="139" r:id="rId4"/>
    <sheet name="男女別_健診受診率(通年資格)" sheetId="133" r:id="rId5"/>
    <sheet name="地区別_健診受診率(通年資格)" sheetId="70" r:id="rId6"/>
    <sheet name="地区別_健診受診率(通年資格)グラフ" sheetId="74" r:id="rId7"/>
    <sheet name="地区別_健診受診率(通年資格)MAP" sheetId="102" r:id="rId8"/>
    <sheet name="市区町村別_健診受診率(通年資格)" sheetId="36" r:id="rId9"/>
    <sheet name="市町村別_健診受診率(通年資格)グラフ" sheetId="43" r:id="rId10"/>
    <sheet name="市区町村別_健診受診率(通年資格)MAP" sheetId="103" r:id="rId11"/>
    <sheet name="年齢別_健診受診率(年度末資格)" sheetId="69" r:id="rId12"/>
    <sheet name="年齢別_健診受診率(年度末資格)グラフ" sheetId="77" r:id="rId13"/>
    <sheet name="要介護度別_受診率(年度末資格)" sheetId="140" r:id="rId14"/>
    <sheet name="要介護度別_健診受診率(年度末資格)グラフ" sheetId="141" r:id="rId15"/>
    <sheet name="男女別_健診受診率(年度末資格)" sheetId="134" r:id="rId16"/>
    <sheet name="地区別_健診受診率(年度末資格)" sheetId="37" r:id="rId17"/>
    <sheet name="地区別_健診受診率(年度末資格)グラフ" sheetId="78" r:id="rId18"/>
    <sheet name="地区別_健診受診率(年度末資格)MAP" sheetId="104" r:id="rId19"/>
    <sheet name="市区町村別_健診受診率(年度末資格)" sheetId="71" r:id="rId20"/>
    <sheet name="市町村別_健診受診率(年度末資格)グラフ" sheetId="79" r:id="rId21"/>
    <sheet name="市区町村別_健診受診率(年度末資格)MAP" sheetId="105" r:id="rId22"/>
    <sheet name="指導対象者群分析" sheetId="57" r:id="rId23"/>
    <sheet name="地区別_指導対象者群分析" sheetId="59" r:id="rId24"/>
    <sheet name="地区別_異常値放置者グラフ" sheetId="83" r:id="rId25"/>
    <sheet name="地区別_治療中断者グラフ" sheetId="82" r:id="rId26"/>
    <sheet name="市区町村別_指導対象者群分析" sheetId="38" r:id="rId27"/>
    <sheet name="市町村別_異常値放置者グラフ" sheetId="44" r:id="rId28"/>
    <sheet name="市町村別_治療中断者グラフ" sheetId="80" r:id="rId29"/>
    <sheet name="指導対象者群別医療費" sheetId="126" r:id="rId30"/>
    <sheet name="地区別_指導対象者群別医療費" sheetId="127" r:id="rId31"/>
    <sheet name="地区別_異常値放置者医療費グラフ" sheetId="128" r:id="rId32"/>
    <sheet name="地区別_治療中断者医療費グラフ" sheetId="129" r:id="rId33"/>
    <sheet name="市区町村別_指導対象者群別医療費" sheetId="130" r:id="rId34"/>
    <sheet name="市町村別_異常値放置者医療費グラフ" sheetId="131" r:id="rId35"/>
    <sheet name="市町村別_治療中断者医療費グラフ" sheetId="132" r:id="rId36"/>
    <sheet name="有所見者割合" sheetId="125" r:id="rId37"/>
    <sheet name="地区別_有所見者割合" sheetId="41" r:id="rId38"/>
    <sheet name="地区別_BMIグラフ" sheetId="84" r:id="rId39"/>
    <sheet name="地区別_BMIMAP" sheetId="107" r:id="rId40"/>
    <sheet name="地区別_腹囲グラフ" sheetId="85" r:id="rId41"/>
    <sheet name="地区別_腹囲MAP" sheetId="108" r:id="rId42"/>
    <sheet name="地区別_収縮期グラフ" sheetId="86" r:id="rId43"/>
    <sheet name="地区別_収縮期MAP" sheetId="109" r:id="rId44"/>
    <sheet name="地区別_拡張期グラフ" sheetId="87" r:id="rId45"/>
    <sheet name="地区別_拡張期MAP" sheetId="110" r:id="rId46"/>
    <sheet name="地区別_中性脂肪グラフ" sheetId="88" r:id="rId47"/>
    <sheet name="地区別_中性脂肪MAP" sheetId="111" r:id="rId48"/>
    <sheet name="地区別_HDLグラフ" sheetId="89" r:id="rId49"/>
    <sheet name="地区別_HDLMAP" sheetId="112" r:id="rId50"/>
    <sheet name="地区別_LDLグラフ" sheetId="90" r:id="rId51"/>
    <sheet name="地区別_LDLMAP" sheetId="113" r:id="rId52"/>
    <sheet name="地区別_空腹時グラフ" sheetId="91" r:id="rId53"/>
    <sheet name="地区別_空腹時MAP" sheetId="114" r:id="rId54"/>
    <sheet name="地区別_HbA1cグラフ" sheetId="92" r:id="rId55"/>
    <sheet name="地区別_HbA1cMAP" sheetId="115" r:id="rId56"/>
    <sheet name="市区町村別_有所見者割合" sheetId="40" r:id="rId57"/>
    <sheet name="市町村別_BMIグラフ" sheetId="93" r:id="rId58"/>
    <sheet name="市区町村別_BMIMAP" sheetId="116" r:id="rId59"/>
    <sheet name="市町村別_腹囲グラフ" sheetId="94" r:id="rId60"/>
    <sheet name="市区町村別_腹囲MAP" sheetId="117" r:id="rId61"/>
    <sheet name="市町村別_収縮期グラフ" sheetId="95" r:id="rId62"/>
    <sheet name="市区町村別_収縮期MAP" sheetId="118" r:id="rId63"/>
    <sheet name="市町村別_拡張期グラフ" sheetId="96" r:id="rId64"/>
    <sheet name="市区町村別_拡張期MAP" sheetId="119" r:id="rId65"/>
    <sheet name="市町村別_中性脂肪グラフ" sheetId="97" r:id="rId66"/>
    <sheet name="市区町村別_中性脂肪MAP" sheetId="120" r:id="rId67"/>
    <sheet name="市町村別_HDLグラフ" sheetId="98" r:id="rId68"/>
    <sheet name="市区町村別_HDLMAP" sheetId="121" r:id="rId69"/>
    <sheet name="市町村別_LDLグラフ" sheetId="99" r:id="rId70"/>
    <sheet name="市区町村別_LDLMAP" sheetId="122" r:id="rId71"/>
    <sheet name="市町村別_空腹時グラフ" sheetId="100" r:id="rId72"/>
    <sheet name="市区町村別_空腹時MAP" sheetId="123" r:id="rId73"/>
    <sheet name="市町村別_HbA1cグラフ" sheetId="101" r:id="rId74"/>
    <sheet name="市区町村別_HbA1cMAP" sheetId="124" r:id="rId75"/>
    <sheet name="医科健診受診率と関連する要因の重回帰分析結果" sheetId="142" r:id="rId76"/>
    <sheet name="医科健診受診率との相関" sheetId="143" r:id="rId77"/>
  </sheets>
  <definedNames>
    <definedName name="_xlnm._FilterDatabase" localSheetId="76" hidden="1">医科健診受診率との相関!$C$5:$Q$8</definedName>
    <definedName name="_xlnm._FilterDatabase" localSheetId="58" hidden="1">市区町村別_BMIMAP!$A$6:$P$6</definedName>
    <definedName name="_xlnm._FilterDatabase" localSheetId="74" hidden="1">市区町村別_HbA1cMAP!$A$6:$P$6</definedName>
    <definedName name="_xlnm._FilterDatabase" localSheetId="68" hidden="1">市区町村別_HDLMAP!$A$6:$P$6</definedName>
    <definedName name="_xlnm._FilterDatabase" localSheetId="70" hidden="1">市区町村別_LDLMAP!$A$6:$P$6</definedName>
    <definedName name="_xlnm._FilterDatabase" localSheetId="64" hidden="1">市区町村別_拡張期MAP!$A$6:$P$6</definedName>
    <definedName name="_xlnm._FilterDatabase" localSheetId="72" hidden="1">市区町村別_空腹時MAP!$A$6:$P$6</definedName>
    <definedName name="_xlnm._FilterDatabase" localSheetId="8" hidden="1">'市区町村別_健診受診率(通年資格)'!$A$1:$AA$79</definedName>
    <definedName name="_xlnm._FilterDatabase" localSheetId="10" hidden="1">'市区町村別_健診受診率(通年資格)MAP'!$A$6:$P$6</definedName>
    <definedName name="_xlnm._FilterDatabase" localSheetId="19" hidden="1">'市区町村別_健診受診率(年度末資格)'!$A$1:$AA$79</definedName>
    <definedName name="_xlnm._FilterDatabase" localSheetId="21" hidden="1">'市区町村別_健診受診率(年度末資格)MAP'!$A$6:$P$6</definedName>
    <definedName name="_xlnm._FilterDatabase" localSheetId="26" hidden="1">市区町村別_指導対象者群分析!$A$1:$AF$80</definedName>
    <definedName name="_xlnm._FilterDatabase" localSheetId="33" hidden="1">市区町村別_指導対象者群別医療費!$A$1:$BO$80</definedName>
    <definedName name="_xlnm._FilterDatabase" localSheetId="62" hidden="1">市区町村別_収縮期MAP!$A$6:$O$6</definedName>
    <definedName name="_xlnm._FilterDatabase" localSheetId="66" hidden="1">市区町村別_中性脂肪MAP!$A$6:$P$6</definedName>
    <definedName name="_xlnm._FilterDatabase" localSheetId="60" hidden="1">市区町村別_腹囲MAP!$A$6:$P$6</definedName>
    <definedName name="_xlnm._FilterDatabase" localSheetId="56" hidden="1">市区町村別_有所見者割合!$A$1:$AD$80</definedName>
    <definedName name="_xlnm._FilterDatabase" localSheetId="16" hidden="1">'地区別_健診受診率(年度末資格)'!$A$1:$AA$13</definedName>
    <definedName name="_xlnm._FilterDatabase" localSheetId="23" hidden="1">地区別_指導対象者群分析!$A$1:$AF$14</definedName>
    <definedName name="_xlnm._FilterDatabase" localSheetId="30" hidden="1">地区別_指導対象者群別医療費!$A$1:$BO$14</definedName>
    <definedName name="_xlnm._FilterDatabase" localSheetId="37" hidden="1">地区別_有所見者割合!$A$1:$AD$14</definedName>
    <definedName name="_Order1" hidden="1">255</definedName>
    <definedName name="_xlnm.Print_Area" localSheetId="76">医科健診受診率との相関!$A$1:$Q$19</definedName>
    <definedName name="_xlnm.Print_Area" localSheetId="75">医科健診受診率と関連する要因の重回帰分析結果!$A$1:$H$51</definedName>
    <definedName name="_xlnm.Print_Area" localSheetId="58">市区町村別_BMIMAP!$A$1:$O$84</definedName>
    <definedName name="_xlnm.Print_Area" localSheetId="74">市区町村別_HbA1cMAP!$A$1:$O$84</definedName>
    <definedName name="_xlnm.Print_Area" localSheetId="68">市区町村別_HDLMAP!$A$1:$O$84</definedName>
    <definedName name="_xlnm.Print_Area" localSheetId="70">市区町村別_LDLMAP!$A$1:$O$84</definedName>
    <definedName name="_xlnm.Print_Area" localSheetId="64">市区町村別_拡張期MAP!$A$1:$O$84</definedName>
    <definedName name="_xlnm.Print_Area" localSheetId="72">市区町村別_空腹時MAP!$A$1:$O$84</definedName>
    <definedName name="_xlnm.Print_Area" localSheetId="8">'市区町村別_健診受診率(通年資格)'!$A$1:$AA$79</definedName>
    <definedName name="_xlnm.Print_Area" localSheetId="10">'市区町村別_健診受診率(通年資格)MAP'!$A$1:$O$84</definedName>
    <definedName name="_xlnm.Print_Area" localSheetId="19">'市区町村別_健診受診率(年度末資格)'!$A$1:$AA$79</definedName>
    <definedName name="_xlnm.Print_Area" localSheetId="21">'市区町村別_健診受診率(年度末資格)MAP'!$A$1:$O$84</definedName>
    <definedName name="_xlnm.Print_Area" localSheetId="26">市区町村別_指導対象者群分析!$A$1:$AF$80</definedName>
    <definedName name="_xlnm.Print_Area" localSheetId="33">市区町村別_指導対象者群別医療費!$A$1:$BO$80</definedName>
    <definedName name="_xlnm.Print_Area" localSheetId="62">市区町村別_収縮期MAP!$A$1:$O$84</definedName>
    <definedName name="_xlnm.Print_Area" localSheetId="66">市区町村別_中性脂肪MAP!$A$1:$O$84</definedName>
    <definedName name="_xlnm.Print_Area" localSheetId="60">市区町村別_腹囲MAP!$A$1:$O$84</definedName>
    <definedName name="_xlnm.Print_Area" localSheetId="56">市区町村別_有所見者割合!$A$1:$AD$80</definedName>
    <definedName name="_xlnm.Print_Area" localSheetId="57">市町村別_BMIグラフ!$A$1:$J$154</definedName>
    <definedName name="_xlnm.Print_Area" localSheetId="73">市町村別_HbA1cグラフ!$A$1:$J$154</definedName>
    <definedName name="_xlnm.Print_Area" localSheetId="67">市町村別_HDLグラフ!$A$1:$J$154</definedName>
    <definedName name="_xlnm.Print_Area" localSheetId="69">市町村別_LDLグラフ!$A$1:$J$154</definedName>
    <definedName name="_xlnm.Print_Area" localSheetId="27">市町村別_異常値放置者グラフ!$A$1:$J$154</definedName>
    <definedName name="_xlnm.Print_Area" localSheetId="34">市町村別_異常値放置者医療費グラフ!$A$1:$J$154</definedName>
    <definedName name="_xlnm.Print_Area" localSheetId="63">市町村別_拡張期グラフ!$A$1:$J$154</definedName>
    <definedName name="_xlnm.Print_Area" localSheetId="71">市町村別_空腹時グラフ!$A$1:$J$154</definedName>
    <definedName name="_xlnm.Print_Area" localSheetId="9">'市町村別_健診受診率(通年資格)グラフ'!$A$1:$J$154</definedName>
    <definedName name="_xlnm.Print_Area" localSheetId="20">'市町村別_健診受診率(年度末資格)グラフ'!$A$1:$J$154</definedName>
    <definedName name="_xlnm.Print_Area" localSheetId="28">市町村別_治療中断者グラフ!$A$1:$J$154</definedName>
    <definedName name="_xlnm.Print_Area" localSheetId="35">市町村別_治療中断者医療費グラフ!$A$1:$J$154</definedName>
    <definedName name="_xlnm.Print_Area" localSheetId="61">市町村別_収縮期グラフ!$A$1:$J$154</definedName>
    <definedName name="_xlnm.Print_Area" localSheetId="65">市町村別_中性脂肪グラフ!$A$1:$J$154</definedName>
    <definedName name="_xlnm.Print_Area" localSheetId="59">市町村別_腹囲グラフ!$A$1:$J$154</definedName>
    <definedName name="_xlnm.Print_Area" localSheetId="22">指導対象者群分析!$A$1:$S$79</definedName>
    <definedName name="_xlnm.Print_Area" localSheetId="29">指導対象者群別医療費!$A$1:$J$61</definedName>
    <definedName name="_xlnm.Print_Area" localSheetId="4">'男女別_健診受診率(通年資格)'!$A$1:$G$6</definedName>
    <definedName name="_xlnm.Print_Area" localSheetId="15">'男女別_健診受診率(年度末資格)'!$A$1:$G$6</definedName>
    <definedName name="_xlnm.Print_Area" localSheetId="39">地区別_BMIMAP!$A$1:$O$84</definedName>
    <definedName name="_xlnm.Print_Area" localSheetId="38">地区別_BMIグラフ!$A$1:$J$77</definedName>
    <definedName name="_xlnm.Print_Area" localSheetId="55">地区別_HbA1cMAP!$A$1:$O$84</definedName>
    <definedName name="_xlnm.Print_Area" localSheetId="54">地区別_HbA1cグラフ!$A$1:$J$77</definedName>
    <definedName name="_xlnm.Print_Area" localSheetId="49">地区別_HDLMAP!$A$1:$O$84</definedName>
    <definedName name="_xlnm.Print_Area" localSheetId="48">地区別_HDLグラフ!$A$1:$J$77</definedName>
    <definedName name="_xlnm.Print_Area" localSheetId="51">地区別_LDLMAP!$A$1:$O$84</definedName>
    <definedName name="_xlnm.Print_Area" localSheetId="50">地区別_LDLグラフ!$A$1:$J$77</definedName>
    <definedName name="_xlnm.Print_Area" localSheetId="24">地区別_異常値放置者グラフ!$A$1:$J$77</definedName>
    <definedName name="_xlnm.Print_Area" localSheetId="31">地区別_異常値放置者医療費グラフ!$A$1:$J$77</definedName>
    <definedName name="_xlnm.Print_Area" localSheetId="45">地区別_拡張期MAP!$A$1:$O$84</definedName>
    <definedName name="_xlnm.Print_Area" localSheetId="44">地区別_拡張期グラフ!$A$1:$J$77</definedName>
    <definedName name="_xlnm.Print_Area" localSheetId="53">地区別_空腹時MAP!$A$1:$O$84</definedName>
    <definedName name="_xlnm.Print_Area" localSheetId="52">地区別_空腹時グラフ!$A$1:$J$77</definedName>
    <definedName name="_xlnm.Print_Area" localSheetId="5">'地区別_健診受診率(通年資格)'!$A$1:$AA$13</definedName>
    <definedName name="_xlnm.Print_Area" localSheetId="7">'地区別_健診受診率(通年資格)MAP'!$A$1:$O$84</definedName>
    <definedName name="_xlnm.Print_Area" localSheetId="6">'地区別_健診受診率(通年資格)グラフ'!$A$1:$J$77</definedName>
    <definedName name="_xlnm.Print_Area" localSheetId="16">'地区別_健診受診率(年度末資格)'!$A$1:$AA$13</definedName>
    <definedName name="_xlnm.Print_Area" localSheetId="18">'地区別_健診受診率(年度末資格)MAP'!$A$1:$O$84</definedName>
    <definedName name="_xlnm.Print_Area" localSheetId="17">'地区別_健診受診率(年度末資格)グラフ'!$A$1:$J$77</definedName>
    <definedName name="_xlnm.Print_Area" localSheetId="23">地区別_指導対象者群分析!$A$1:$AF$14</definedName>
    <definedName name="_xlnm.Print_Area" localSheetId="30">地区別_指導対象者群別医療費!$A$1:$BO$14</definedName>
    <definedName name="_xlnm.Print_Area" localSheetId="25">地区別_治療中断者グラフ!$A$1:$J$77</definedName>
    <definedName name="_xlnm.Print_Area" localSheetId="32">地区別_治療中断者医療費グラフ!$A$1:$J$77</definedName>
    <definedName name="_xlnm.Print_Area" localSheetId="43">地区別_収縮期MAP!$A$1:$O$84</definedName>
    <definedName name="_xlnm.Print_Area" localSheetId="42">地区別_収縮期グラフ!$A$1:$J$77</definedName>
    <definedName name="_xlnm.Print_Area" localSheetId="47">地区別_中性脂肪MAP!$A$1:$O$84</definedName>
    <definedName name="_xlnm.Print_Area" localSheetId="46">地区別_中性脂肪グラフ!$A$1:$J$77</definedName>
    <definedName name="_xlnm.Print_Area" localSheetId="41">地区別_腹囲MAP!$A$1:$O$84</definedName>
    <definedName name="_xlnm.Print_Area" localSheetId="40">地区別_腹囲グラフ!$A$1:$J$77</definedName>
    <definedName name="_xlnm.Print_Area" localSheetId="37">地区別_有所見者割合!$A$1:$AD$14</definedName>
    <definedName name="_xlnm.Print_Area" localSheetId="0">'年齢別_健診受診率(通年資格)'!$A$1:$G$30</definedName>
    <definedName name="_xlnm.Print_Area" localSheetId="1">'年齢別_健診受診率(通年資格)グラフ'!$A$1:$J$77</definedName>
    <definedName name="_xlnm.Print_Area" localSheetId="11">'年齢別_健診受診率(年度末資格)'!$A$1:$G$30</definedName>
    <definedName name="_xlnm.Print_Area" localSheetId="12">'年齢別_健診受診率(年度末資格)グラフ'!$A$1:$J$77</definedName>
    <definedName name="_xlnm.Print_Area" localSheetId="36">有所見者割合!$A$1:$K$60</definedName>
    <definedName name="_xlnm.Print_Area" localSheetId="2">'要介護度別_健診受診率(通年資格)'!$A$1:$E$12</definedName>
    <definedName name="_xlnm.Print_Area" localSheetId="3">'要介護度別_健診受診率(通年資格)グラフ'!$A$1:$J$77</definedName>
    <definedName name="_xlnm.Print_Area" localSheetId="14">'要介護度別_健診受診率(年度末資格)グラフ'!$A$1:$J$77</definedName>
    <definedName name="_xlnm.Print_Area" localSheetId="13">'要介護度別_受診率(年度末資格)'!$A$1:$E$12</definedName>
    <definedName name="_xlnm.Print_Titles" localSheetId="76">医科健診受診率との相関!$B:$C,医科健診受診率との相関!$1:$4</definedName>
    <definedName name="_xlnm.Print_Titles" localSheetId="8">'市区町村別_健診受診率(通年資格)'!$A:$C,'市区町村別_健診受診率(通年資格)'!$1:$4</definedName>
    <definedName name="_xlnm.Print_Titles" localSheetId="19">'市区町村別_健診受診率(年度末資格)'!$A:$C,'市区町村別_健診受診率(年度末資格)'!$1:$4</definedName>
    <definedName name="_xlnm.Print_Titles" localSheetId="26">市区町村別_指導対象者群分析!$A:$D,市区町村別_指導対象者群分析!$1:$5</definedName>
    <definedName name="_xlnm.Print_Titles" localSheetId="33">市区町村別_指導対象者群別医療費!$A:$C,市区町村別_指導対象者群別医療費!$1:$5</definedName>
    <definedName name="_xlnm.Print_Titles" localSheetId="56">市区町村別_有所見者割合!$A:$C,市区町村別_有所見者割合!$1:$5</definedName>
    <definedName name="_xlnm.Print_Titles" localSheetId="5">'地区別_健診受診率(通年資格)'!$A:$C,'地区別_健診受診率(通年資格)'!$1:$4</definedName>
    <definedName name="_xlnm.Print_Titles" localSheetId="16">'地区別_健診受診率(年度末資格)'!$A:$C,'地区別_健診受診率(年度末資格)'!$1:$4</definedName>
    <definedName name="_xlnm.Print_Titles" localSheetId="23">地区別_指導対象者群分析!$A:$C,地区別_指導対象者群分析!$1:$5</definedName>
    <definedName name="_xlnm.Print_Titles" localSheetId="30">地区別_指導対象者群別医療費!$A:$C,地区別_指導対象者群別医療費!$1:$5</definedName>
    <definedName name="_xlnm.Print_Titles" localSheetId="37">地区別_有所見者割合!$A:$C,地区別_有所見者割合!$1:$5</definedName>
  </definedNames>
  <calcPr calcId="191029"/>
</workbook>
</file>

<file path=xl/calcChain.xml><?xml version="1.0" encoding="utf-8"?>
<calcChain xmlns="http://schemas.openxmlformats.org/spreadsheetml/2006/main">
  <c r="BN8" i="40" l="1"/>
  <c r="CH7" i="40" l="1"/>
  <c r="CH8" i="40"/>
  <c r="CH9" i="40"/>
  <c r="CH10" i="40"/>
  <c r="CH11" i="40"/>
  <c r="CH12" i="40"/>
  <c r="CH13" i="40"/>
  <c r="CH14" i="40"/>
  <c r="CH15" i="40"/>
  <c r="CH16" i="40"/>
  <c r="CH17" i="40"/>
  <c r="CH18" i="40"/>
  <c r="CH19" i="40"/>
  <c r="CH20" i="40"/>
  <c r="CH21" i="40"/>
  <c r="CH22" i="40"/>
  <c r="CH23" i="40"/>
  <c r="CH24" i="40"/>
  <c r="CH25" i="40"/>
  <c r="CH26" i="40"/>
  <c r="CH27" i="40"/>
  <c r="CH28" i="40"/>
  <c r="CH29" i="40"/>
  <c r="CH30" i="40"/>
  <c r="CH31" i="40"/>
  <c r="CH32" i="40"/>
  <c r="CH33" i="40"/>
  <c r="CH34" i="40"/>
  <c r="CH35" i="40"/>
  <c r="CH36" i="40"/>
  <c r="CH37" i="40"/>
  <c r="CH38" i="40"/>
  <c r="CH39" i="40"/>
  <c r="CH40" i="40"/>
  <c r="CH41" i="40"/>
  <c r="CH42" i="40"/>
  <c r="CH43" i="40"/>
  <c r="CH44" i="40"/>
  <c r="CH45" i="40"/>
  <c r="CH46" i="40"/>
  <c r="CH47" i="40"/>
  <c r="CH48" i="40"/>
  <c r="CH6" i="40"/>
  <c r="CD7" i="40"/>
  <c r="CD8" i="40"/>
  <c r="CD9" i="40"/>
  <c r="CD10" i="40"/>
  <c r="CD11" i="40"/>
  <c r="CD12" i="40"/>
  <c r="CD13" i="40"/>
  <c r="CD14" i="40"/>
  <c r="CD15" i="40"/>
  <c r="CD16" i="40"/>
  <c r="CD17" i="40"/>
  <c r="CD18" i="40"/>
  <c r="CD19" i="40"/>
  <c r="CD20" i="40"/>
  <c r="CD21" i="40"/>
  <c r="CD22" i="40"/>
  <c r="CD23" i="40"/>
  <c r="CD24" i="40"/>
  <c r="CD25" i="40"/>
  <c r="CD26" i="40"/>
  <c r="CD27" i="40"/>
  <c r="CD28" i="40"/>
  <c r="CD29" i="40"/>
  <c r="CD30" i="40"/>
  <c r="CD31" i="40"/>
  <c r="CD32" i="40"/>
  <c r="CD33" i="40"/>
  <c r="CD34" i="40"/>
  <c r="CD35" i="40"/>
  <c r="CD36" i="40"/>
  <c r="CD37" i="40"/>
  <c r="CD38" i="40"/>
  <c r="CD39" i="40"/>
  <c r="CD40" i="40"/>
  <c r="CD41" i="40"/>
  <c r="CD42" i="40"/>
  <c r="CD43" i="40"/>
  <c r="CD44" i="40"/>
  <c r="CD45" i="40"/>
  <c r="CD46" i="40"/>
  <c r="CD47" i="40"/>
  <c r="CD48" i="40"/>
  <c r="CD6" i="40"/>
  <c r="BZ7" i="40"/>
  <c r="BZ8" i="40"/>
  <c r="BZ9" i="40"/>
  <c r="BZ10" i="40"/>
  <c r="BZ11" i="40"/>
  <c r="BZ12" i="40"/>
  <c r="BZ13" i="40"/>
  <c r="BZ14" i="40"/>
  <c r="BZ15" i="40"/>
  <c r="BZ16" i="40"/>
  <c r="BZ17" i="40"/>
  <c r="BZ18" i="40"/>
  <c r="BZ19" i="40"/>
  <c r="BZ20" i="40"/>
  <c r="BZ21" i="40"/>
  <c r="BZ22" i="40"/>
  <c r="BZ23" i="40"/>
  <c r="BZ24" i="40"/>
  <c r="BZ25" i="40"/>
  <c r="BZ26" i="40"/>
  <c r="BZ27" i="40"/>
  <c r="BZ28" i="40"/>
  <c r="BZ29" i="40"/>
  <c r="BZ30" i="40"/>
  <c r="BZ31" i="40"/>
  <c r="BZ32" i="40"/>
  <c r="BZ33" i="40"/>
  <c r="BZ34" i="40"/>
  <c r="BZ35" i="40"/>
  <c r="BZ36" i="40"/>
  <c r="BZ37" i="40"/>
  <c r="BZ38" i="40"/>
  <c r="BZ39" i="40"/>
  <c r="BZ40" i="40"/>
  <c r="BZ41" i="40"/>
  <c r="BZ42" i="40"/>
  <c r="BZ43" i="40"/>
  <c r="BZ44" i="40"/>
  <c r="BZ45" i="40"/>
  <c r="BZ46" i="40"/>
  <c r="BZ47" i="40"/>
  <c r="BZ48" i="40"/>
  <c r="BZ6" i="40"/>
  <c r="BV7" i="40"/>
  <c r="BV8" i="40"/>
  <c r="BV9" i="40"/>
  <c r="BV10" i="40"/>
  <c r="BV11" i="40"/>
  <c r="BV12" i="40"/>
  <c r="BV13" i="40"/>
  <c r="BV14" i="40"/>
  <c r="BV15" i="40"/>
  <c r="BV16" i="40"/>
  <c r="BV17" i="40"/>
  <c r="BV18" i="40"/>
  <c r="BV19" i="40"/>
  <c r="BV20" i="40"/>
  <c r="BV21" i="40"/>
  <c r="BV22" i="40"/>
  <c r="BV23" i="40"/>
  <c r="BV24" i="40"/>
  <c r="BV25" i="40"/>
  <c r="BV26" i="40"/>
  <c r="BV27" i="40"/>
  <c r="BV28" i="40"/>
  <c r="BV29" i="40"/>
  <c r="BV30" i="40"/>
  <c r="BV31" i="40"/>
  <c r="BV32" i="40"/>
  <c r="BV33" i="40"/>
  <c r="BV34" i="40"/>
  <c r="BV35" i="40"/>
  <c r="BV36" i="40"/>
  <c r="BV37" i="40"/>
  <c r="BV38" i="40"/>
  <c r="BV39" i="40"/>
  <c r="BV40" i="40"/>
  <c r="BV41" i="40"/>
  <c r="BV42" i="40"/>
  <c r="BV43" i="40"/>
  <c r="BV44" i="40"/>
  <c r="BV45" i="40"/>
  <c r="BV46" i="40"/>
  <c r="BV47" i="40"/>
  <c r="BV48" i="40"/>
  <c r="BV6" i="40"/>
  <c r="BR7" i="40"/>
  <c r="BR8" i="40"/>
  <c r="BR9" i="40"/>
  <c r="BR10" i="40"/>
  <c r="BR11" i="40"/>
  <c r="BR12" i="40"/>
  <c r="BR13" i="40"/>
  <c r="BR14" i="40"/>
  <c r="BR15" i="40"/>
  <c r="BR16" i="40"/>
  <c r="BR17" i="40"/>
  <c r="BR18" i="40"/>
  <c r="BR19" i="40"/>
  <c r="BR20" i="40"/>
  <c r="BR21" i="40"/>
  <c r="BR22" i="40"/>
  <c r="BR23" i="40"/>
  <c r="BR24" i="40"/>
  <c r="BR25" i="40"/>
  <c r="BR26" i="40"/>
  <c r="BR27" i="40"/>
  <c r="BR28" i="40"/>
  <c r="BR29" i="40"/>
  <c r="BR30" i="40"/>
  <c r="BR31" i="40"/>
  <c r="BR32" i="40"/>
  <c r="BR33" i="40"/>
  <c r="BR34" i="40"/>
  <c r="BR35" i="40"/>
  <c r="BR36" i="40"/>
  <c r="BR37" i="40"/>
  <c r="BR38" i="40"/>
  <c r="BR39" i="40"/>
  <c r="BR40" i="40"/>
  <c r="BR41" i="40"/>
  <c r="BR42" i="40"/>
  <c r="BR43" i="40"/>
  <c r="BR44" i="40"/>
  <c r="BR45" i="40"/>
  <c r="BR46" i="40"/>
  <c r="BR47" i="40"/>
  <c r="BR48" i="40"/>
  <c r="BR6" i="40"/>
  <c r="BN7" i="40"/>
  <c r="BN9" i="40"/>
  <c r="BN10" i="40"/>
  <c r="BN11" i="40"/>
  <c r="BN12" i="40"/>
  <c r="BN13" i="40"/>
  <c r="BN14" i="40"/>
  <c r="BN15" i="40"/>
  <c r="BN16" i="40"/>
  <c r="BN17" i="40"/>
  <c r="BN18" i="40"/>
  <c r="BN19" i="40"/>
  <c r="BN20" i="40"/>
  <c r="BN21" i="40"/>
  <c r="BN22" i="40"/>
  <c r="BN23" i="40"/>
  <c r="BN24" i="40"/>
  <c r="BN25" i="40"/>
  <c r="BN26" i="40"/>
  <c r="BN27" i="40"/>
  <c r="BN28" i="40"/>
  <c r="BN29" i="40"/>
  <c r="BN30" i="40"/>
  <c r="BN31" i="40"/>
  <c r="BN32" i="40"/>
  <c r="BN33" i="40"/>
  <c r="BN34" i="40"/>
  <c r="BN35" i="40"/>
  <c r="BN36" i="40"/>
  <c r="BN37" i="40"/>
  <c r="BN38" i="40"/>
  <c r="BN39" i="40"/>
  <c r="BN40" i="40"/>
  <c r="BN41" i="40"/>
  <c r="BN42" i="40"/>
  <c r="BN43" i="40"/>
  <c r="BN44" i="40"/>
  <c r="BN45" i="40"/>
  <c r="BN46" i="40"/>
  <c r="BN47" i="40"/>
  <c r="BN48" i="40"/>
  <c r="BN6" i="40"/>
  <c r="BJ7" i="40"/>
  <c r="BJ8" i="40"/>
  <c r="BJ9" i="40"/>
  <c r="BJ10" i="40"/>
  <c r="BJ11" i="40"/>
  <c r="BJ12" i="40"/>
  <c r="BJ13" i="40"/>
  <c r="BJ14" i="40"/>
  <c r="BJ15" i="40"/>
  <c r="BJ16" i="40"/>
  <c r="BJ17" i="40"/>
  <c r="BJ18" i="40"/>
  <c r="BJ19" i="40"/>
  <c r="BJ20" i="40"/>
  <c r="BJ21" i="40"/>
  <c r="BJ22" i="40"/>
  <c r="BJ23" i="40"/>
  <c r="BJ24" i="40"/>
  <c r="BJ25" i="40"/>
  <c r="BJ26" i="40"/>
  <c r="BJ27" i="40"/>
  <c r="BJ28" i="40"/>
  <c r="BJ29" i="40"/>
  <c r="BJ30" i="40"/>
  <c r="BJ31" i="40"/>
  <c r="BJ32" i="40"/>
  <c r="BJ33" i="40"/>
  <c r="BJ34" i="40"/>
  <c r="BJ35" i="40"/>
  <c r="BJ36" i="40"/>
  <c r="BJ37" i="40"/>
  <c r="BJ38" i="40"/>
  <c r="BJ39" i="40"/>
  <c r="BJ40" i="40"/>
  <c r="BJ41" i="40"/>
  <c r="BJ42" i="40"/>
  <c r="BJ43" i="40"/>
  <c r="BJ44" i="40"/>
  <c r="BJ45" i="40"/>
  <c r="BJ46" i="40"/>
  <c r="BJ47" i="40"/>
  <c r="BJ48" i="40"/>
  <c r="BJ6" i="40"/>
  <c r="BF7" i="40"/>
  <c r="BF8" i="40"/>
  <c r="BF9" i="40"/>
  <c r="BF10" i="40"/>
  <c r="BF11" i="40"/>
  <c r="BF12" i="40"/>
  <c r="BF13" i="40"/>
  <c r="BF14" i="40"/>
  <c r="BF15" i="40"/>
  <c r="BF16" i="40"/>
  <c r="BF17" i="40"/>
  <c r="BF18" i="40"/>
  <c r="BF19" i="40"/>
  <c r="BF20" i="40"/>
  <c r="BF21" i="40"/>
  <c r="BF22" i="40"/>
  <c r="BF23" i="40"/>
  <c r="BF24" i="40"/>
  <c r="BF25" i="40"/>
  <c r="BF26" i="40"/>
  <c r="BF27" i="40"/>
  <c r="BF28" i="40"/>
  <c r="BF29" i="40"/>
  <c r="BF30" i="40"/>
  <c r="BF31" i="40"/>
  <c r="BF32" i="40"/>
  <c r="BF33" i="40"/>
  <c r="BF34" i="40"/>
  <c r="BF35" i="40"/>
  <c r="BF36" i="40"/>
  <c r="BF37" i="40"/>
  <c r="BF38" i="40"/>
  <c r="BF39" i="40"/>
  <c r="BF40" i="40"/>
  <c r="BF41" i="40"/>
  <c r="BF42" i="40"/>
  <c r="BF43" i="40"/>
  <c r="BF44" i="40"/>
  <c r="BF45" i="40"/>
  <c r="BF46" i="40"/>
  <c r="BF47" i="40"/>
  <c r="BF48" i="40"/>
  <c r="BB7" i="40"/>
  <c r="BB8" i="40"/>
  <c r="BB9" i="40"/>
  <c r="BB10" i="40"/>
  <c r="BB11" i="40"/>
  <c r="BB12" i="40"/>
  <c r="BB13" i="40"/>
  <c r="BB14" i="40"/>
  <c r="BB15" i="40"/>
  <c r="BB16" i="40"/>
  <c r="BB17" i="40"/>
  <c r="BB18" i="40"/>
  <c r="BB19" i="40"/>
  <c r="BB20" i="40"/>
  <c r="BB21" i="40"/>
  <c r="BB22" i="40"/>
  <c r="BB23" i="40"/>
  <c r="BB24" i="40"/>
  <c r="BB25" i="40"/>
  <c r="BB26" i="40"/>
  <c r="BB27" i="40"/>
  <c r="BB28" i="40"/>
  <c r="BB29" i="40"/>
  <c r="BB30" i="40"/>
  <c r="BB31" i="40"/>
  <c r="BB32" i="40"/>
  <c r="BB33" i="40"/>
  <c r="BB34" i="40"/>
  <c r="BB35" i="40"/>
  <c r="BB36" i="40"/>
  <c r="BB37" i="40"/>
  <c r="BB38" i="40"/>
  <c r="BB39" i="40"/>
  <c r="BB40" i="40"/>
  <c r="BB41" i="40"/>
  <c r="BB42" i="40"/>
  <c r="BB43" i="40"/>
  <c r="BB44" i="40"/>
  <c r="BB45" i="40"/>
  <c r="BB46" i="40"/>
  <c r="BB47" i="40"/>
  <c r="BB48" i="40"/>
  <c r="BF6" i="40"/>
  <c r="BB6" i="40"/>
  <c r="AU7" i="38"/>
  <c r="AU8" i="38"/>
  <c r="AU9" i="38"/>
  <c r="AU10" i="38"/>
  <c r="AU11" i="38"/>
  <c r="AU12" i="38"/>
  <c r="AU13" i="38"/>
  <c r="AU14" i="38"/>
  <c r="AU15" i="38"/>
  <c r="AU16" i="38"/>
  <c r="AU17" i="38"/>
  <c r="AU18" i="38"/>
  <c r="AU19" i="38"/>
  <c r="AU20" i="38"/>
  <c r="AU21" i="38"/>
  <c r="AU22" i="38"/>
  <c r="AU23" i="38"/>
  <c r="AU24" i="38"/>
  <c r="AU25" i="38"/>
  <c r="AU26" i="38"/>
  <c r="AU27" i="38"/>
  <c r="AU28" i="38"/>
  <c r="AU29" i="38"/>
  <c r="AU30" i="38"/>
  <c r="AU31" i="38"/>
  <c r="AU32" i="38"/>
  <c r="AU33" i="38"/>
  <c r="AU34" i="38"/>
  <c r="AU35" i="38"/>
  <c r="AU36" i="38"/>
  <c r="AU37" i="38"/>
  <c r="AU38" i="38"/>
  <c r="AU39" i="38"/>
  <c r="AU40" i="38"/>
  <c r="AU41" i="38"/>
  <c r="AU42" i="38"/>
  <c r="AU43" i="38"/>
  <c r="AU44" i="38"/>
  <c r="AU45" i="38"/>
  <c r="AU46" i="38"/>
  <c r="AU47" i="38"/>
  <c r="AU48" i="38"/>
  <c r="AU6" i="38"/>
  <c r="AQ7" i="38"/>
  <c r="AQ8" i="38"/>
  <c r="AQ9" i="38"/>
  <c r="AQ10" i="38"/>
  <c r="AQ11" i="38"/>
  <c r="AQ12" i="38"/>
  <c r="AQ13" i="38"/>
  <c r="AQ14" i="38"/>
  <c r="AQ15" i="38"/>
  <c r="AQ16" i="38"/>
  <c r="AQ17" i="38"/>
  <c r="AQ18" i="38"/>
  <c r="AQ19" i="38"/>
  <c r="AQ20" i="38"/>
  <c r="AQ21" i="38"/>
  <c r="AQ22" i="38"/>
  <c r="AQ23" i="38"/>
  <c r="AQ24" i="38"/>
  <c r="AQ25" i="38"/>
  <c r="AQ26" i="38"/>
  <c r="AQ27" i="38"/>
  <c r="AQ28" i="38"/>
  <c r="AQ29" i="38"/>
  <c r="AQ30" i="38"/>
  <c r="AQ31" i="38"/>
  <c r="AQ32" i="38"/>
  <c r="AQ33" i="38"/>
  <c r="AQ34" i="38"/>
  <c r="AQ35" i="38"/>
  <c r="AQ36" i="38"/>
  <c r="AQ37" i="38"/>
  <c r="AQ38" i="38"/>
  <c r="AQ39" i="38"/>
  <c r="AQ40" i="38"/>
  <c r="AQ41" i="38"/>
  <c r="AQ42" i="38"/>
  <c r="AQ43" i="38"/>
  <c r="AQ44" i="38"/>
  <c r="AQ45" i="38"/>
  <c r="AQ46" i="38"/>
  <c r="AQ47" i="38"/>
  <c r="AQ48" i="38"/>
  <c r="AQ6" i="38"/>
  <c r="AI6" i="71"/>
  <c r="AI7" i="71"/>
  <c r="AI8" i="71"/>
  <c r="AI9" i="71"/>
  <c r="AI10" i="71"/>
  <c r="AI11" i="71"/>
  <c r="AI12" i="71"/>
  <c r="AI13" i="71"/>
  <c r="AI14" i="71"/>
  <c r="AI15" i="71"/>
  <c r="AI16" i="71"/>
  <c r="AI17" i="71"/>
  <c r="AI18" i="71"/>
  <c r="AI19" i="71"/>
  <c r="AI20" i="71"/>
  <c r="AI21" i="71"/>
  <c r="AI22" i="71"/>
  <c r="AI23" i="71"/>
  <c r="AI24" i="71"/>
  <c r="AI25" i="71"/>
  <c r="AI26" i="71"/>
  <c r="AI27" i="71"/>
  <c r="AI28" i="71"/>
  <c r="AI29" i="71"/>
  <c r="AI30" i="71"/>
  <c r="AI31" i="71"/>
  <c r="AI32" i="71"/>
  <c r="AI33" i="71"/>
  <c r="AI34" i="71"/>
  <c r="AI35" i="71"/>
  <c r="AI36" i="71"/>
  <c r="AI37" i="71"/>
  <c r="AI38" i="71"/>
  <c r="AI39" i="71"/>
  <c r="AI40" i="71"/>
  <c r="AI41" i="71"/>
  <c r="AI42" i="71"/>
  <c r="AI43" i="71"/>
  <c r="AI44" i="71"/>
  <c r="AI45" i="71"/>
  <c r="AI46" i="71"/>
  <c r="AI47" i="71"/>
  <c r="AI5" i="71"/>
  <c r="AI6" i="36"/>
  <c r="AI7" i="36"/>
  <c r="AI8" i="36"/>
  <c r="AI9"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I5" i="36"/>
  <c r="AD79" i="40" l="1"/>
  <c r="AD78" i="40"/>
  <c r="AD77" i="40"/>
  <c r="AD76" i="40"/>
  <c r="AD75" i="40"/>
  <c r="AD74" i="40"/>
  <c r="AD73" i="40"/>
  <c r="AD72" i="40"/>
  <c r="AD71" i="40"/>
  <c r="AD70" i="40"/>
  <c r="AD69" i="40"/>
  <c r="AD68" i="40"/>
  <c r="AD67" i="40"/>
  <c r="AD66" i="40"/>
  <c r="AD65" i="40"/>
  <c r="AD64" i="40"/>
  <c r="AD63" i="40"/>
  <c r="AD62" i="40"/>
  <c r="AD61" i="40"/>
  <c r="AD60" i="40"/>
  <c r="AD59" i="40"/>
  <c r="AD58" i="40"/>
  <c r="AD57" i="40"/>
  <c r="AD56" i="40"/>
  <c r="AD55" i="40"/>
  <c r="AD54" i="40"/>
  <c r="AD53" i="40"/>
  <c r="AD52" i="40"/>
  <c r="AD51" i="40"/>
  <c r="AD50" i="40"/>
  <c r="AD49" i="40"/>
  <c r="AD48" i="40"/>
  <c r="AD47" i="40"/>
  <c r="AD46" i="40"/>
  <c r="AD45" i="40"/>
  <c r="AD44" i="40"/>
  <c r="AD43" i="40"/>
  <c r="AD42" i="40"/>
  <c r="AD41" i="40"/>
  <c r="AD40" i="40"/>
  <c r="AD39" i="40"/>
  <c r="AD38" i="40"/>
  <c r="AD37" i="40"/>
  <c r="AD36" i="40"/>
  <c r="AD35" i="40"/>
  <c r="AD34" i="40"/>
  <c r="AD33" i="40"/>
  <c r="AD32" i="40"/>
  <c r="AD31" i="40"/>
  <c r="AD30" i="40"/>
  <c r="AD29" i="40"/>
  <c r="AD28" i="40"/>
  <c r="AD27" i="40"/>
  <c r="AD26" i="40"/>
  <c r="AD25" i="40"/>
  <c r="AD24" i="40"/>
  <c r="AD23" i="40"/>
  <c r="AD22" i="40"/>
  <c r="AD21" i="40"/>
  <c r="AD20" i="40"/>
  <c r="AD19" i="40"/>
  <c r="AD18" i="40"/>
  <c r="AD17" i="40"/>
  <c r="AD16" i="40"/>
  <c r="AD15" i="40"/>
  <c r="AD14" i="40"/>
  <c r="AD13" i="40"/>
  <c r="AD12" i="40"/>
  <c r="AD11" i="40"/>
  <c r="AD10" i="40"/>
  <c r="AD9" i="40"/>
  <c r="AD8" i="40"/>
  <c r="AD7" i="40"/>
  <c r="AD6" i="40"/>
  <c r="AA79" i="40"/>
  <c r="AA78" i="40"/>
  <c r="AA77" i="40"/>
  <c r="AA76" i="40"/>
  <c r="AA75" i="40"/>
  <c r="AA74" i="40"/>
  <c r="AA73" i="40"/>
  <c r="AA72" i="40"/>
  <c r="AA71" i="40"/>
  <c r="AA70" i="40"/>
  <c r="AA69" i="40"/>
  <c r="AA68" i="40"/>
  <c r="AA67" i="40"/>
  <c r="AA66" i="40"/>
  <c r="AA65" i="40"/>
  <c r="AA64" i="40"/>
  <c r="AA63" i="40"/>
  <c r="AA62" i="40"/>
  <c r="AA61" i="40"/>
  <c r="AA60" i="40"/>
  <c r="AA59" i="40"/>
  <c r="AA58" i="40"/>
  <c r="AA57" i="40"/>
  <c r="AA56" i="40"/>
  <c r="AA55" i="40"/>
  <c r="AA54" i="40"/>
  <c r="AA53" i="40"/>
  <c r="AA52" i="40"/>
  <c r="AA51" i="40"/>
  <c r="AA50" i="40"/>
  <c r="AA49" i="40"/>
  <c r="AA48" i="40"/>
  <c r="AA47" i="40"/>
  <c r="AA46" i="40"/>
  <c r="AA45" i="40"/>
  <c r="AA44" i="40"/>
  <c r="AA43" i="40"/>
  <c r="AA42" i="40"/>
  <c r="AA41" i="40"/>
  <c r="AA40" i="40"/>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AA7" i="40"/>
  <c r="AA6" i="40"/>
  <c r="X79" i="40"/>
  <c r="X78" i="40"/>
  <c r="X77" i="40"/>
  <c r="X76" i="40"/>
  <c r="X75" i="40"/>
  <c r="X74" i="40"/>
  <c r="X73" i="40"/>
  <c r="X72" i="40"/>
  <c r="X71" i="40"/>
  <c r="X70" i="40"/>
  <c r="X69" i="40"/>
  <c r="X68" i="40"/>
  <c r="X67" i="40"/>
  <c r="X66" i="40"/>
  <c r="X65" i="40"/>
  <c r="X64" i="40"/>
  <c r="X63" i="40"/>
  <c r="X62" i="40"/>
  <c r="X61" i="40"/>
  <c r="X60" i="40"/>
  <c r="X59" i="40"/>
  <c r="X58" i="40"/>
  <c r="X57" i="40"/>
  <c r="X56" i="40"/>
  <c r="X55" i="40"/>
  <c r="X54" i="40"/>
  <c r="X53" i="40"/>
  <c r="X52" i="40"/>
  <c r="X51" i="40"/>
  <c r="X50" i="40"/>
  <c r="X49" i="40"/>
  <c r="X48" i="40"/>
  <c r="X47" i="40"/>
  <c r="X46" i="40"/>
  <c r="X45" i="40"/>
  <c r="X44" i="40"/>
  <c r="X43" i="40"/>
  <c r="X42" i="40"/>
  <c r="X41" i="40"/>
  <c r="X40" i="40"/>
  <c r="X39" i="40"/>
  <c r="X38" i="40"/>
  <c r="X37" i="40"/>
  <c r="X36" i="40"/>
  <c r="X35" i="40"/>
  <c r="X34" i="40"/>
  <c r="X33" i="40"/>
  <c r="X32" i="40"/>
  <c r="X31" i="40"/>
  <c r="X30" i="40"/>
  <c r="X29" i="40"/>
  <c r="X28" i="40"/>
  <c r="X27" i="40"/>
  <c r="X26" i="40"/>
  <c r="X25" i="40"/>
  <c r="X24" i="40"/>
  <c r="X23" i="40"/>
  <c r="X22" i="40"/>
  <c r="X21" i="40"/>
  <c r="X20" i="40"/>
  <c r="X19" i="40"/>
  <c r="X18" i="40"/>
  <c r="X17" i="40"/>
  <c r="X16" i="40"/>
  <c r="X15" i="40"/>
  <c r="X14" i="40"/>
  <c r="X13" i="40"/>
  <c r="X12" i="40"/>
  <c r="X11" i="40"/>
  <c r="X10" i="40"/>
  <c r="X9" i="40"/>
  <c r="X8" i="40"/>
  <c r="X7" i="40"/>
  <c r="X6" i="40"/>
  <c r="U79" i="40"/>
  <c r="U78" i="40"/>
  <c r="U77" i="40"/>
  <c r="U76" i="40"/>
  <c r="U75" i="40"/>
  <c r="U74" i="40"/>
  <c r="U73" i="40"/>
  <c r="U72" i="40"/>
  <c r="U71" i="40"/>
  <c r="U70" i="40"/>
  <c r="U69" i="40"/>
  <c r="U68" i="40"/>
  <c r="U67" i="40"/>
  <c r="U66" i="40"/>
  <c r="U65" i="40"/>
  <c r="U64" i="40"/>
  <c r="U63" i="40"/>
  <c r="U62" i="40"/>
  <c r="U61" i="40"/>
  <c r="U60" i="40"/>
  <c r="U59" i="40"/>
  <c r="U58" i="40"/>
  <c r="U57" i="40"/>
  <c r="U56" i="40"/>
  <c r="U55" i="40"/>
  <c r="U54" i="40"/>
  <c r="U53" i="40"/>
  <c r="U52" i="40"/>
  <c r="U51" i="40"/>
  <c r="U50" i="40"/>
  <c r="U49" i="40"/>
  <c r="U48" i="40"/>
  <c r="U47" i="40"/>
  <c r="U46" i="40"/>
  <c r="U45" i="40"/>
  <c r="U44" i="40"/>
  <c r="U43" i="40"/>
  <c r="U42" i="40"/>
  <c r="U41" i="40"/>
  <c r="U40" i="40"/>
  <c r="U39" i="40"/>
  <c r="U38" i="40"/>
  <c r="U37" i="40"/>
  <c r="U36" i="40"/>
  <c r="U35" i="40"/>
  <c r="U34" i="40"/>
  <c r="U33" i="40"/>
  <c r="U32" i="40"/>
  <c r="U31" i="40"/>
  <c r="U30" i="40"/>
  <c r="U29" i="40"/>
  <c r="U28" i="40"/>
  <c r="U27" i="40"/>
  <c r="U26" i="40"/>
  <c r="U25" i="40"/>
  <c r="U24" i="40"/>
  <c r="U23" i="40"/>
  <c r="U22" i="40"/>
  <c r="U21" i="40"/>
  <c r="U20" i="40"/>
  <c r="U19" i="40"/>
  <c r="U18" i="40"/>
  <c r="U17" i="40"/>
  <c r="U16" i="40"/>
  <c r="U15" i="40"/>
  <c r="U14" i="40"/>
  <c r="U13" i="40"/>
  <c r="U12" i="40"/>
  <c r="U11" i="40"/>
  <c r="U10" i="40"/>
  <c r="U9" i="40"/>
  <c r="U8" i="40"/>
  <c r="U7" i="40"/>
  <c r="U6" i="40"/>
  <c r="R79" i="40"/>
  <c r="R78" i="40"/>
  <c r="R77" i="40"/>
  <c r="R76" i="40"/>
  <c r="R75" i="40"/>
  <c r="R74" i="40"/>
  <c r="R73" i="40"/>
  <c r="R72" i="40"/>
  <c r="R71" i="40"/>
  <c r="R70" i="40"/>
  <c r="R69" i="40"/>
  <c r="R68" i="40"/>
  <c r="R67" i="40"/>
  <c r="R66" i="40"/>
  <c r="R65" i="40"/>
  <c r="R64" i="40"/>
  <c r="R63" i="40"/>
  <c r="R62" i="40"/>
  <c r="R61" i="40"/>
  <c r="R60" i="40"/>
  <c r="R59" i="40"/>
  <c r="R58" i="40"/>
  <c r="R57" i="40"/>
  <c r="R56" i="40"/>
  <c r="R55" i="40"/>
  <c r="R54" i="40"/>
  <c r="R53" i="40"/>
  <c r="R52" i="40"/>
  <c r="R51" i="40"/>
  <c r="R50" i="40"/>
  <c r="R49" i="40"/>
  <c r="R48" i="40"/>
  <c r="R47" i="40"/>
  <c r="R46" i="40"/>
  <c r="R45" i="40"/>
  <c r="R44" i="40"/>
  <c r="R43" i="40"/>
  <c r="R42" i="40"/>
  <c r="R41" i="40"/>
  <c r="R40" i="40"/>
  <c r="R39" i="40"/>
  <c r="R38" i="40"/>
  <c r="R37" i="40"/>
  <c r="R36"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R7" i="40"/>
  <c r="R6" i="40"/>
  <c r="O79" i="40"/>
  <c r="O78" i="40"/>
  <c r="O77" i="40"/>
  <c r="O76" i="40"/>
  <c r="O75" i="40"/>
  <c r="O74" i="40"/>
  <c r="O73" i="40"/>
  <c r="O72" i="40"/>
  <c r="O71" i="40"/>
  <c r="O70" i="40"/>
  <c r="O69" i="40"/>
  <c r="O68" i="40"/>
  <c r="O67" i="40"/>
  <c r="O66" i="40"/>
  <c r="O65" i="40"/>
  <c r="O64" i="40"/>
  <c r="O63" i="40"/>
  <c r="O62" i="40"/>
  <c r="O61" i="40"/>
  <c r="O60" i="40"/>
  <c r="O59" i="40"/>
  <c r="O58" i="40"/>
  <c r="O57" i="40"/>
  <c r="O56" i="40"/>
  <c r="O55" i="40"/>
  <c r="O54" i="40"/>
  <c r="O53" i="40"/>
  <c r="O52" i="40"/>
  <c r="O51" i="40"/>
  <c r="O50" i="40"/>
  <c r="O49" i="40"/>
  <c r="O48" i="40"/>
  <c r="O47" i="40"/>
  <c r="O46" i="40"/>
  <c r="O45" i="40"/>
  <c r="O44" i="40"/>
  <c r="O43" i="40"/>
  <c r="O42" i="40"/>
  <c r="O41" i="40"/>
  <c r="O40" i="40"/>
  <c r="O39" i="40"/>
  <c r="O38" i="40"/>
  <c r="O37" i="40"/>
  <c r="O36" i="40"/>
  <c r="O35" i="40"/>
  <c r="O34" i="40"/>
  <c r="O33" i="40"/>
  <c r="O32" i="40"/>
  <c r="O31" i="40"/>
  <c r="O30" i="40"/>
  <c r="O29" i="40"/>
  <c r="O28" i="40"/>
  <c r="O27" i="40"/>
  <c r="O26" i="40"/>
  <c r="O25" i="40"/>
  <c r="O24" i="40"/>
  <c r="O23" i="40"/>
  <c r="O22" i="40"/>
  <c r="O21" i="40"/>
  <c r="O20" i="40"/>
  <c r="O19" i="40"/>
  <c r="O18" i="40"/>
  <c r="O17" i="40"/>
  <c r="O16" i="40"/>
  <c r="O15" i="40"/>
  <c r="O14" i="40"/>
  <c r="O13" i="40"/>
  <c r="O12" i="40"/>
  <c r="O11" i="40"/>
  <c r="O10" i="40"/>
  <c r="O9" i="40"/>
  <c r="O8" i="40"/>
  <c r="O7" i="40"/>
  <c r="O6" i="40"/>
  <c r="L79" i="40"/>
  <c r="L78" i="40"/>
  <c r="L77" i="40"/>
  <c r="L76" i="40"/>
  <c r="L75" i="40"/>
  <c r="L74" i="40"/>
  <c r="L73" i="40"/>
  <c r="L72" i="40"/>
  <c r="L71" i="40"/>
  <c r="L70" i="40"/>
  <c r="L69" i="40"/>
  <c r="L68" i="40"/>
  <c r="L67" i="40"/>
  <c r="L66" i="40"/>
  <c r="L65" i="40"/>
  <c r="L64" i="40"/>
  <c r="L63" i="40"/>
  <c r="L62" i="40"/>
  <c r="L61" i="40"/>
  <c r="L60" i="40"/>
  <c r="L59" i="40"/>
  <c r="L58" i="40"/>
  <c r="L57" i="40"/>
  <c r="L56" i="40"/>
  <c r="L55" i="40"/>
  <c r="L54" i="40"/>
  <c r="L53" i="40"/>
  <c r="L52" i="40"/>
  <c r="L51" i="40"/>
  <c r="L50" i="40"/>
  <c r="L49" i="40"/>
  <c r="L48" i="40"/>
  <c r="L47" i="40"/>
  <c r="L46" i="40"/>
  <c r="L45" i="40"/>
  <c r="L44" i="40"/>
  <c r="L43" i="40"/>
  <c r="L42" i="40"/>
  <c r="L41" i="40"/>
  <c r="L40" i="40"/>
  <c r="L39" i="40"/>
  <c r="L38"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L7" i="40"/>
  <c r="L6"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F7" i="40"/>
  <c r="F6" i="40"/>
  <c r="F13" i="70" l="1"/>
  <c r="I13" i="70"/>
  <c r="L13" i="70"/>
  <c r="O13" i="70"/>
  <c r="R13" i="70"/>
  <c r="U13" i="70"/>
  <c r="D25" i="69" l="1"/>
  <c r="C25" i="69"/>
  <c r="D25" i="55" l="1"/>
  <c r="C25" i="55"/>
  <c r="E25" i="55" l="1"/>
  <c r="M25" i="55" s="1"/>
  <c r="E11" i="140" l="1"/>
  <c r="I11" i="140" s="1"/>
  <c r="E10" i="140"/>
  <c r="I10" i="140" s="1"/>
  <c r="E9" i="140"/>
  <c r="I9" i="140" s="1"/>
  <c r="E8" i="140"/>
  <c r="E7" i="140"/>
  <c r="E6" i="140"/>
  <c r="I6" i="140" s="1"/>
  <c r="E5" i="140"/>
  <c r="E4" i="140"/>
  <c r="I4" i="140" s="1"/>
  <c r="E4" i="138"/>
  <c r="I4" i="138" s="1"/>
  <c r="I8" i="140" l="1"/>
  <c r="I7" i="140"/>
  <c r="I5" i="140"/>
  <c r="E11" i="138"/>
  <c r="I11" i="138" s="1"/>
  <c r="E10" i="138"/>
  <c r="I10" i="138" s="1"/>
  <c r="E9" i="138"/>
  <c r="I9" i="138" s="1"/>
  <c r="E8" i="138"/>
  <c r="I8" i="138" s="1"/>
  <c r="E7" i="138"/>
  <c r="I7" i="138" s="1"/>
  <c r="E6" i="138"/>
  <c r="I6" i="138" s="1"/>
  <c r="E5" i="138"/>
  <c r="I5" i="138" s="1"/>
  <c r="E5" i="134" l="1"/>
  <c r="E4" i="134"/>
  <c r="E4" i="133"/>
  <c r="E5" i="133" l="1"/>
  <c r="D6" i="130"/>
  <c r="G6" i="130"/>
  <c r="H6" i="130"/>
  <c r="K6" i="130"/>
  <c r="O6" i="130"/>
  <c r="P6" i="130"/>
  <c r="S6" i="130"/>
  <c r="U6" i="130"/>
  <c r="V6" i="130"/>
  <c r="X6" i="130"/>
  <c r="AA6" i="130"/>
  <c r="AB6" i="130"/>
  <c r="AE6" i="130"/>
  <c r="AF6" i="130"/>
  <c r="AI6" i="130"/>
  <c r="AK6" i="130"/>
  <c r="AL6" i="130"/>
  <c r="AN6" i="130"/>
  <c r="AQ6" i="130"/>
  <c r="AR6" i="130"/>
  <c r="AU6" i="130"/>
  <c r="AV6" i="130"/>
  <c r="AY6" i="130"/>
  <c r="AZ6" i="130"/>
  <c r="BC6" i="130"/>
  <c r="BE6" i="130"/>
  <c r="BF6" i="130"/>
  <c r="BH6" i="130"/>
  <c r="BK6" i="130"/>
  <c r="BL6" i="130"/>
  <c r="BO6" i="130"/>
  <c r="D7" i="130"/>
  <c r="G7" i="130"/>
  <c r="H7" i="130"/>
  <c r="K7" i="130"/>
  <c r="O7" i="130"/>
  <c r="P7" i="130"/>
  <c r="S7" i="130"/>
  <c r="U7" i="130"/>
  <c r="V7" i="130"/>
  <c r="X7" i="130"/>
  <c r="AA7" i="130"/>
  <c r="AB7" i="130"/>
  <c r="AE7" i="130"/>
  <c r="AF7" i="130"/>
  <c r="AI7" i="130"/>
  <c r="AK7" i="130"/>
  <c r="AL7" i="130"/>
  <c r="AN7" i="130"/>
  <c r="AQ7" i="130"/>
  <c r="AR7" i="130"/>
  <c r="AU7" i="130"/>
  <c r="AV7" i="130"/>
  <c r="AY7" i="130"/>
  <c r="AZ7" i="130"/>
  <c r="BC7" i="130"/>
  <c r="BE7" i="130"/>
  <c r="BF7" i="130"/>
  <c r="BG7" i="130"/>
  <c r="BH7" i="130"/>
  <c r="BK7" i="130"/>
  <c r="BL7" i="130"/>
  <c r="BO7" i="130"/>
  <c r="D8" i="130"/>
  <c r="G8" i="130"/>
  <c r="H8" i="130"/>
  <c r="K8" i="130"/>
  <c r="O8" i="130"/>
  <c r="P8" i="130"/>
  <c r="S8" i="130"/>
  <c r="U8" i="130"/>
  <c r="V8" i="130"/>
  <c r="X8" i="130"/>
  <c r="AA8" i="130"/>
  <c r="AB8" i="130"/>
  <c r="AE8" i="130"/>
  <c r="AF8" i="130"/>
  <c r="AI8" i="130"/>
  <c r="AK8" i="130"/>
  <c r="AL8" i="130"/>
  <c r="AN8" i="130"/>
  <c r="AQ8" i="130"/>
  <c r="AR8" i="130"/>
  <c r="AU8" i="130"/>
  <c r="AV8" i="130"/>
  <c r="AY8" i="130"/>
  <c r="AZ8" i="130"/>
  <c r="BC8" i="130"/>
  <c r="BE8" i="130"/>
  <c r="BF8" i="130"/>
  <c r="BH8" i="130"/>
  <c r="BK8" i="130"/>
  <c r="BL8" i="130"/>
  <c r="BO8" i="130"/>
  <c r="D9" i="130"/>
  <c r="G9" i="130"/>
  <c r="H9" i="130"/>
  <c r="K9" i="130"/>
  <c r="O9" i="130"/>
  <c r="P9" i="130"/>
  <c r="S9" i="130"/>
  <c r="U9" i="130"/>
  <c r="V9" i="130"/>
  <c r="X9" i="130"/>
  <c r="AA9" i="130"/>
  <c r="AB9" i="130"/>
  <c r="AE9" i="130"/>
  <c r="AF9" i="130"/>
  <c r="AI9" i="130"/>
  <c r="AK9" i="130"/>
  <c r="AL9" i="130"/>
  <c r="AM9" i="130" s="1"/>
  <c r="AN9" i="130"/>
  <c r="AQ9" i="130"/>
  <c r="AR9" i="130"/>
  <c r="AU9" i="130"/>
  <c r="AV9" i="130"/>
  <c r="AY9" i="130"/>
  <c r="AZ9" i="130"/>
  <c r="BC9" i="130"/>
  <c r="BE9" i="130"/>
  <c r="BF9" i="130"/>
  <c r="BH9" i="130"/>
  <c r="BK9" i="130"/>
  <c r="BL9" i="130"/>
  <c r="BO9" i="130"/>
  <c r="D10" i="130"/>
  <c r="G10" i="130"/>
  <c r="H10" i="130"/>
  <c r="K10" i="130"/>
  <c r="O10" i="130"/>
  <c r="P10" i="130"/>
  <c r="S10" i="130"/>
  <c r="U10" i="130"/>
  <c r="V10" i="130"/>
  <c r="W10" i="130" s="1"/>
  <c r="X10" i="130"/>
  <c r="AA10" i="130"/>
  <c r="AB10" i="130"/>
  <c r="AE10" i="130"/>
  <c r="AF10" i="130"/>
  <c r="AI10" i="130"/>
  <c r="AK10" i="130"/>
  <c r="AL10" i="130"/>
  <c r="AN10" i="130"/>
  <c r="AQ10" i="130"/>
  <c r="AR10" i="130"/>
  <c r="AU10" i="130"/>
  <c r="AV10" i="130"/>
  <c r="AY10" i="130"/>
  <c r="AZ10" i="130"/>
  <c r="BC10" i="130"/>
  <c r="BE10" i="130"/>
  <c r="BF10" i="130"/>
  <c r="BH10" i="130"/>
  <c r="BK10" i="130"/>
  <c r="BL10" i="130"/>
  <c r="BO10" i="130"/>
  <c r="D11" i="130"/>
  <c r="G11" i="130"/>
  <c r="H11" i="130"/>
  <c r="K11" i="130"/>
  <c r="O11" i="130"/>
  <c r="P11" i="130"/>
  <c r="S11" i="130"/>
  <c r="U11" i="130"/>
  <c r="V11" i="130"/>
  <c r="X11" i="130"/>
  <c r="AA11" i="130"/>
  <c r="AB11" i="130"/>
  <c r="AE11" i="130"/>
  <c r="AF11" i="130"/>
  <c r="AI11" i="130"/>
  <c r="AK11" i="130"/>
  <c r="AL11" i="130"/>
  <c r="AN11" i="130"/>
  <c r="AQ11" i="130"/>
  <c r="AR11" i="130"/>
  <c r="AU11" i="130"/>
  <c r="AV11" i="130"/>
  <c r="AY11" i="130"/>
  <c r="AZ11" i="130"/>
  <c r="BC11" i="130"/>
  <c r="BE11" i="130"/>
  <c r="BF11" i="130"/>
  <c r="BG11" i="130" s="1"/>
  <c r="BH11" i="130"/>
  <c r="BK11" i="130"/>
  <c r="BL11" i="130"/>
  <c r="BO11" i="130"/>
  <c r="D12" i="130"/>
  <c r="G12" i="130"/>
  <c r="H12" i="130"/>
  <c r="K12" i="130"/>
  <c r="O12" i="130"/>
  <c r="P12" i="130"/>
  <c r="S12" i="130"/>
  <c r="U12" i="130"/>
  <c r="V12" i="130"/>
  <c r="X12" i="130"/>
  <c r="AA12" i="130"/>
  <c r="AB12" i="130"/>
  <c r="AE12" i="130"/>
  <c r="AF12" i="130"/>
  <c r="AI12" i="130"/>
  <c r="AK12" i="130"/>
  <c r="AL12" i="130"/>
  <c r="AN12" i="130"/>
  <c r="AQ12" i="130"/>
  <c r="AR12" i="130"/>
  <c r="AU12" i="130"/>
  <c r="AV12" i="130"/>
  <c r="AY12" i="130"/>
  <c r="AZ12" i="130"/>
  <c r="BC12" i="130"/>
  <c r="BE12" i="130"/>
  <c r="BF12" i="130"/>
  <c r="BH12" i="130"/>
  <c r="BK12" i="130"/>
  <c r="BL12" i="130"/>
  <c r="BO12" i="130"/>
  <c r="D13" i="130"/>
  <c r="G13" i="130"/>
  <c r="H13" i="130"/>
  <c r="K13" i="130"/>
  <c r="O13" i="130"/>
  <c r="P13" i="130"/>
  <c r="S13" i="130"/>
  <c r="U13" i="130"/>
  <c r="V13" i="130"/>
  <c r="X13" i="130"/>
  <c r="AA13" i="130"/>
  <c r="AB13" i="130"/>
  <c r="AE13" i="130"/>
  <c r="AF13" i="130"/>
  <c r="AI13" i="130"/>
  <c r="AK13" i="130"/>
  <c r="AL13" i="130"/>
  <c r="AN13" i="130"/>
  <c r="AQ13" i="130"/>
  <c r="AR13" i="130"/>
  <c r="AU13" i="130"/>
  <c r="AV13" i="130"/>
  <c r="AY13" i="130"/>
  <c r="AZ13" i="130"/>
  <c r="BC13" i="130"/>
  <c r="BE13" i="130"/>
  <c r="BF13" i="130"/>
  <c r="BG13" i="130" s="1"/>
  <c r="BH13" i="130"/>
  <c r="BK13" i="130"/>
  <c r="BL13" i="130"/>
  <c r="BO13" i="130"/>
  <c r="D14" i="130"/>
  <c r="G14" i="130"/>
  <c r="H14" i="130"/>
  <c r="K14" i="130"/>
  <c r="O14" i="130"/>
  <c r="P14" i="130"/>
  <c r="S14" i="130"/>
  <c r="U14" i="130"/>
  <c r="V14" i="130"/>
  <c r="W14" i="130" s="1"/>
  <c r="X14" i="130"/>
  <c r="AA14" i="130"/>
  <c r="AB14" i="130"/>
  <c r="AE14" i="130"/>
  <c r="AF14" i="130"/>
  <c r="AI14" i="130"/>
  <c r="AK14" i="130"/>
  <c r="AL14" i="130"/>
  <c r="AN14" i="130"/>
  <c r="AQ14" i="130"/>
  <c r="AR14" i="130"/>
  <c r="AU14" i="130"/>
  <c r="AV14" i="130"/>
  <c r="AY14" i="130"/>
  <c r="AZ14" i="130"/>
  <c r="BC14" i="130"/>
  <c r="BE14" i="130"/>
  <c r="BF14" i="130"/>
  <c r="BH14" i="130"/>
  <c r="BK14" i="130"/>
  <c r="BL14" i="130"/>
  <c r="BO14" i="130"/>
  <c r="D15" i="130"/>
  <c r="G15" i="130"/>
  <c r="H15" i="130"/>
  <c r="K15" i="130"/>
  <c r="O15" i="130"/>
  <c r="P15" i="130"/>
  <c r="S15" i="130"/>
  <c r="U15" i="130"/>
  <c r="V15" i="130"/>
  <c r="X15" i="130"/>
  <c r="AA15" i="130"/>
  <c r="AB15" i="130"/>
  <c r="AE15" i="130"/>
  <c r="AF15" i="130"/>
  <c r="AI15" i="130"/>
  <c r="AK15" i="130"/>
  <c r="AL15" i="130"/>
  <c r="AN15" i="130"/>
  <c r="AQ15" i="130"/>
  <c r="AR15" i="130"/>
  <c r="AU15" i="130"/>
  <c r="AV15" i="130"/>
  <c r="AY15" i="130"/>
  <c r="AZ15" i="130"/>
  <c r="BC15" i="130"/>
  <c r="BE15" i="130"/>
  <c r="BF15" i="130"/>
  <c r="BH15" i="130"/>
  <c r="BK15" i="130"/>
  <c r="BL15" i="130"/>
  <c r="BO15" i="130"/>
  <c r="D16" i="130"/>
  <c r="G16" i="130"/>
  <c r="H16" i="130"/>
  <c r="K16" i="130"/>
  <c r="O16" i="130"/>
  <c r="P16" i="130"/>
  <c r="S16" i="130"/>
  <c r="U16" i="130"/>
  <c r="V16" i="130"/>
  <c r="X16" i="130"/>
  <c r="AA16" i="130"/>
  <c r="AB16" i="130"/>
  <c r="AE16" i="130"/>
  <c r="AF16" i="130"/>
  <c r="AI16" i="130"/>
  <c r="AK16" i="130"/>
  <c r="AL16" i="130"/>
  <c r="AN16" i="130"/>
  <c r="AQ16" i="130"/>
  <c r="AR16" i="130"/>
  <c r="AU16" i="130"/>
  <c r="AV16" i="130"/>
  <c r="AY16" i="130"/>
  <c r="AZ16" i="130"/>
  <c r="BC16" i="130"/>
  <c r="BE16" i="130"/>
  <c r="BF16" i="130"/>
  <c r="BH16" i="130"/>
  <c r="BK16" i="130"/>
  <c r="BL16" i="130"/>
  <c r="BO16" i="130"/>
  <c r="D17" i="130"/>
  <c r="G17" i="130"/>
  <c r="H17" i="130"/>
  <c r="K17" i="130"/>
  <c r="O17" i="130"/>
  <c r="P17" i="130"/>
  <c r="S17" i="130"/>
  <c r="U17" i="130"/>
  <c r="V17" i="130"/>
  <c r="X17" i="130"/>
  <c r="AA17" i="130"/>
  <c r="AB17" i="130"/>
  <c r="AE17" i="130"/>
  <c r="AF17" i="130"/>
  <c r="AI17" i="130"/>
  <c r="AK17" i="130"/>
  <c r="AL17" i="130"/>
  <c r="AN17" i="130"/>
  <c r="AQ17" i="130"/>
  <c r="AR17" i="130"/>
  <c r="AU17" i="130"/>
  <c r="AV17" i="130"/>
  <c r="AY17" i="130"/>
  <c r="AZ17" i="130"/>
  <c r="BC17" i="130"/>
  <c r="BE17" i="130"/>
  <c r="BF17" i="130"/>
  <c r="BG17" i="130" s="1"/>
  <c r="BH17" i="130"/>
  <c r="BK17" i="130"/>
  <c r="BL17" i="130"/>
  <c r="BO17" i="130"/>
  <c r="D18" i="130"/>
  <c r="G18" i="130"/>
  <c r="H18" i="130"/>
  <c r="K18" i="130"/>
  <c r="O18" i="130"/>
  <c r="P18" i="130"/>
  <c r="S18" i="130"/>
  <c r="U18" i="130"/>
  <c r="V18" i="130"/>
  <c r="X18" i="130"/>
  <c r="AA18" i="130"/>
  <c r="AB18" i="130"/>
  <c r="AE18" i="130"/>
  <c r="AF18" i="130"/>
  <c r="AI18" i="130"/>
  <c r="AK18" i="130"/>
  <c r="AL18" i="130"/>
  <c r="AN18" i="130"/>
  <c r="AQ18" i="130"/>
  <c r="AR18" i="130"/>
  <c r="AU18" i="130"/>
  <c r="AV18" i="130"/>
  <c r="AY18" i="130"/>
  <c r="AZ18" i="130"/>
  <c r="BC18" i="130"/>
  <c r="BE18" i="130"/>
  <c r="BF18" i="130"/>
  <c r="BH18" i="130"/>
  <c r="BK18" i="130"/>
  <c r="BL18" i="130"/>
  <c r="BO18" i="130"/>
  <c r="D19" i="130"/>
  <c r="G19" i="130"/>
  <c r="H19" i="130"/>
  <c r="K19" i="130"/>
  <c r="O19" i="130"/>
  <c r="P19" i="130"/>
  <c r="S19" i="130"/>
  <c r="U19" i="130"/>
  <c r="V19" i="130"/>
  <c r="X19" i="130"/>
  <c r="AA19" i="130"/>
  <c r="AB19" i="130"/>
  <c r="AE19" i="130"/>
  <c r="AF19" i="130"/>
  <c r="AI19" i="130"/>
  <c r="AK19" i="130"/>
  <c r="AL19" i="130"/>
  <c r="AN19" i="130"/>
  <c r="AQ19" i="130"/>
  <c r="AR19" i="130"/>
  <c r="AU19" i="130"/>
  <c r="AV19" i="130"/>
  <c r="AY19" i="130"/>
  <c r="AZ19" i="130"/>
  <c r="BC19" i="130"/>
  <c r="BE19" i="130"/>
  <c r="BF19" i="130"/>
  <c r="BH19" i="130"/>
  <c r="BK19" i="130"/>
  <c r="BL19" i="130"/>
  <c r="BO19" i="130"/>
  <c r="D20" i="130"/>
  <c r="G20" i="130"/>
  <c r="H20" i="130"/>
  <c r="K20" i="130"/>
  <c r="O20" i="130"/>
  <c r="P20" i="130"/>
  <c r="S20" i="130"/>
  <c r="U20" i="130"/>
  <c r="V20" i="130"/>
  <c r="X20" i="130"/>
  <c r="AA20" i="130"/>
  <c r="AB20" i="130"/>
  <c r="AE20" i="130"/>
  <c r="AF20" i="130"/>
  <c r="AI20" i="130"/>
  <c r="AK20" i="130"/>
  <c r="AL20" i="130"/>
  <c r="AN20" i="130"/>
  <c r="AQ20" i="130"/>
  <c r="AR20" i="130"/>
  <c r="AU20" i="130"/>
  <c r="AV20" i="130"/>
  <c r="AY20" i="130"/>
  <c r="AZ20" i="130"/>
  <c r="BC20" i="130"/>
  <c r="BE20" i="130"/>
  <c r="BF20" i="130"/>
  <c r="BH20" i="130"/>
  <c r="BK20" i="130"/>
  <c r="BL20" i="130"/>
  <c r="BO20" i="130"/>
  <c r="D21" i="130"/>
  <c r="G21" i="130"/>
  <c r="H21" i="130"/>
  <c r="K21" i="130"/>
  <c r="O21" i="130"/>
  <c r="P21" i="130"/>
  <c r="S21" i="130"/>
  <c r="U21" i="130"/>
  <c r="V21" i="130"/>
  <c r="X21" i="130"/>
  <c r="AA21" i="130"/>
  <c r="AB21" i="130"/>
  <c r="AE21" i="130"/>
  <c r="AF21" i="130"/>
  <c r="AI21" i="130"/>
  <c r="AK21" i="130"/>
  <c r="AL21" i="130"/>
  <c r="AM21" i="130" s="1"/>
  <c r="AN21" i="130"/>
  <c r="AQ21" i="130"/>
  <c r="AR21" i="130"/>
  <c r="AU21" i="130"/>
  <c r="AV21" i="130"/>
  <c r="AY21" i="130"/>
  <c r="AZ21" i="130"/>
  <c r="BC21" i="130"/>
  <c r="BE21" i="130"/>
  <c r="BF21" i="130"/>
  <c r="BH21" i="130"/>
  <c r="BK21" i="130"/>
  <c r="BL21" i="130"/>
  <c r="BO21" i="130"/>
  <c r="D22" i="130"/>
  <c r="G22" i="130"/>
  <c r="H22" i="130"/>
  <c r="K22" i="130"/>
  <c r="O22" i="130"/>
  <c r="P22" i="130"/>
  <c r="S22" i="130"/>
  <c r="U22" i="130"/>
  <c r="V22" i="130"/>
  <c r="W22" i="130" s="1"/>
  <c r="X22" i="130"/>
  <c r="AA22" i="130"/>
  <c r="AB22" i="130"/>
  <c r="AE22" i="130"/>
  <c r="AF22" i="130"/>
  <c r="AI22" i="130"/>
  <c r="AK22" i="130"/>
  <c r="AL22" i="130"/>
  <c r="AN22" i="130"/>
  <c r="AQ22" i="130"/>
  <c r="AR22" i="130"/>
  <c r="AU22" i="130"/>
  <c r="AV22" i="130"/>
  <c r="AY22" i="130"/>
  <c r="AZ22" i="130"/>
  <c r="BC22" i="130"/>
  <c r="BE22" i="130"/>
  <c r="BF22" i="130"/>
  <c r="BH22" i="130"/>
  <c r="BK22" i="130"/>
  <c r="BL22" i="130"/>
  <c r="BO22" i="130"/>
  <c r="D23" i="130"/>
  <c r="G23" i="130"/>
  <c r="H23" i="130"/>
  <c r="K23" i="130"/>
  <c r="O23" i="130"/>
  <c r="P23" i="130"/>
  <c r="S23" i="130"/>
  <c r="U23" i="130"/>
  <c r="V23" i="130"/>
  <c r="X23" i="130"/>
  <c r="AA23" i="130"/>
  <c r="AB23" i="130"/>
  <c r="AE23" i="130"/>
  <c r="AF23" i="130"/>
  <c r="AI23" i="130"/>
  <c r="AK23" i="130"/>
  <c r="AL23" i="130"/>
  <c r="AM23" i="130" s="1"/>
  <c r="AN23" i="130"/>
  <c r="AQ23" i="130"/>
  <c r="AR23" i="130"/>
  <c r="AU23" i="130"/>
  <c r="AV23" i="130"/>
  <c r="AY23" i="130"/>
  <c r="AZ23" i="130"/>
  <c r="BC23" i="130"/>
  <c r="BE23" i="130"/>
  <c r="BF23" i="130"/>
  <c r="BH23" i="130"/>
  <c r="BK23" i="130"/>
  <c r="BL23" i="130"/>
  <c r="BO23" i="130"/>
  <c r="D24" i="130"/>
  <c r="G24" i="130"/>
  <c r="H24" i="130"/>
  <c r="K24" i="130"/>
  <c r="O24" i="130"/>
  <c r="P24" i="130"/>
  <c r="S24" i="130"/>
  <c r="U24" i="130"/>
  <c r="V24" i="130"/>
  <c r="X24" i="130"/>
  <c r="AA24" i="130"/>
  <c r="AB24" i="130"/>
  <c r="AE24" i="130"/>
  <c r="AF24" i="130"/>
  <c r="AI24" i="130"/>
  <c r="AK24" i="130"/>
  <c r="AL24" i="130"/>
  <c r="AN24" i="130"/>
  <c r="AQ24" i="130"/>
  <c r="AR24" i="130"/>
  <c r="AU24" i="130"/>
  <c r="AV24" i="130"/>
  <c r="AY24" i="130"/>
  <c r="AZ24" i="130"/>
  <c r="BC24" i="130"/>
  <c r="BE24" i="130"/>
  <c r="BF24" i="130"/>
  <c r="BH24" i="130"/>
  <c r="BK24" i="130"/>
  <c r="BL24" i="130"/>
  <c r="BO24" i="130"/>
  <c r="D25" i="130"/>
  <c r="G25" i="130"/>
  <c r="H25" i="130"/>
  <c r="K25" i="130"/>
  <c r="O25" i="130"/>
  <c r="P25" i="130"/>
  <c r="S25" i="130"/>
  <c r="U25" i="130"/>
  <c r="V25" i="130"/>
  <c r="X25" i="130"/>
  <c r="AA25" i="130"/>
  <c r="AB25" i="130"/>
  <c r="AE25" i="130"/>
  <c r="AF25" i="130"/>
  <c r="AI25" i="130"/>
  <c r="AK25" i="130"/>
  <c r="AL25" i="130"/>
  <c r="AN25" i="130"/>
  <c r="AQ25" i="130"/>
  <c r="AR25" i="130"/>
  <c r="AU25" i="130"/>
  <c r="AV25" i="130"/>
  <c r="AY25" i="130"/>
  <c r="AZ25" i="130"/>
  <c r="BC25" i="130"/>
  <c r="BE25" i="130"/>
  <c r="BF25" i="130"/>
  <c r="BG25" i="130" s="1"/>
  <c r="BH25" i="130"/>
  <c r="BK25" i="130"/>
  <c r="BL25" i="130"/>
  <c r="BO25" i="130"/>
  <c r="D26" i="130"/>
  <c r="G26" i="130"/>
  <c r="H26" i="130"/>
  <c r="K26" i="130"/>
  <c r="O26" i="130"/>
  <c r="P26" i="130"/>
  <c r="S26" i="130"/>
  <c r="U26" i="130"/>
  <c r="V26" i="130"/>
  <c r="X26" i="130"/>
  <c r="AA26" i="130"/>
  <c r="AB26" i="130"/>
  <c r="AE26" i="130"/>
  <c r="AF26" i="130"/>
  <c r="AI26" i="130"/>
  <c r="AK26" i="130"/>
  <c r="AL26" i="130"/>
  <c r="AN26" i="130"/>
  <c r="AQ26" i="130"/>
  <c r="AR26" i="130"/>
  <c r="AU26" i="130"/>
  <c r="AV26" i="130"/>
  <c r="AY26" i="130"/>
  <c r="AZ26" i="130"/>
  <c r="BC26" i="130"/>
  <c r="BE26" i="130"/>
  <c r="BF26" i="130"/>
  <c r="BH26" i="130"/>
  <c r="BK26" i="130"/>
  <c r="BL26" i="130"/>
  <c r="BO26" i="130"/>
  <c r="D27" i="130"/>
  <c r="G27" i="130"/>
  <c r="H27" i="130"/>
  <c r="K27" i="130"/>
  <c r="O27" i="130"/>
  <c r="P27" i="130"/>
  <c r="S27" i="130"/>
  <c r="U27" i="130"/>
  <c r="W27" i="130" s="1"/>
  <c r="V27" i="130"/>
  <c r="X27" i="130"/>
  <c r="AA27" i="130"/>
  <c r="AB27" i="130"/>
  <c r="AE27" i="130"/>
  <c r="AF27" i="130"/>
  <c r="AI27" i="130"/>
  <c r="AK27" i="130"/>
  <c r="AL27" i="130"/>
  <c r="AN27" i="130"/>
  <c r="AQ27" i="130"/>
  <c r="AR27" i="130"/>
  <c r="AU27" i="130"/>
  <c r="AV27" i="130"/>
  <c r="AY27" i="130"/>
  <c r="AZ27" i="130"/>
  <c r="BC27" i="130"/>
  <c r="BE27" i="130"/>
  <c r="BF27" i="130"/>
  <c r="BG27" i="130" s="1"/>
  <c r="BH27" i="130"/>
  <c r="BK27" i="130"/>
  <c r="BL27" i="130"/>
  <c r="BO27" i="130"/>
  <c r="D28" i="130"/>
  <c r="G28" i="130"/>
  <c r="H28" i="130"/>
  <c r="K28" i="130"/>
  <c r="O28" i="130"/>
  <c r="P28" i="130"/>
  <c r="S28" i="130"/>
  <c r="U28" i="130"/>
  <c r="V28" i="130"/>
  <c r="X28" i="130"/>
  <c r="AA28" i="130"/>
  <c r="AB28" i="130"/>
  <c r="AE28" i="130"/>
  <c r="AF28" i="130"/>
  <c r="AI28" i="130"/>
  <c r="AK28" i="130"/>
  <c r="AL28" i="130"/>
  <c r="AN28" i="130"/>
  <c r="AQ28" i="130"/>
  <c r="AR28" i="130"/>
  <c r="AU28" i="130"/>
  <c r="AV28" i="130"/>
  <c r="AY28" i="130"/>
  <c r="AZ28" i="130"/>
  <c r="BC28" i="130"/>
  <c r="BE28" i="130"/>
  <c r="BF28" i="130"/>
  <c r="BH28" i="130"/>
  <c r="BK28" i="130"/>
  <c r="BL28" i="130"/>
  <c r="BO28" i="130"/>
  <c r="D29" i="130"/>
  <c r="G29" i="130"/>
  <c r="H29" i="130"/>
  <c r="K29" i="130"/>
  <c r="O29" i="130"/>
  <c r="P29" i="130"/>
  <c r="S29" i="130"/>
  <c r="U29" i="130"/>
  <c r="V29" i="130"/>
  <c r="X29" i="130"/>
  <c r="AA29" i="130"/>
  <c r="AB29" i="130"/>
  <c r="AE29" i="130"/>
  <c r="AF29" i="130"/>
  <c r="AI29" i="130"/>
  <c r="AK29" i="130"/>
  <c r="AL29" i="130"/>
  <c r="AM29" i="130" s="1"/>
  <c r="AN29" i="130"/>
  <c r="AQ29" i="130"/>
  <c r="AR29" i="130"/>
  <c r="AU29" i="130"/>
  <c r="AV29" i="130"/>
  <c r="AY29" i="130"/>
  <c r="AZ29" i="130"/>
  <c r="BC29" i="130"/>
  <c r="BE29" i="130"/>
  <c r="BF29" i="130"/>
  <c r="BH29" i="130"/>
  <c r="BK29" i="130"/>
  <c r="BL29" i="130"/>
  <c r="BO29" i="130"/>
  <c r="D30" i="130"/>
  <c r="G30" i="130"/>
  <c r="H30" i="130"/>
  <c r="K30" i="130"/>
  <c r="O30" i="130"/>
  <c r="P30" i="130"/>
  <c r="S30" i="130"/>
  <c r="U30" i="130"/>
  <c r="V30" i="130"/>
  <c r="W30" i="130"/>
  <c r="X30" i="130"/>
  <c r="AA30" i="130"/>
  <c r="AB30" i="130"/>
  <c r="AE30" i="130"/>
  <c r="AF30" i="130"/>
  <c r="AI30" i="130"/>
  <c r="AK30" i="130"/>
  <c r="AL30" i="130"/>
  <c r="AN30" i="130"/>
  <c r="AQ30" i="130"/>
  <c r="AR30" i="130"/>
  <c r="AU30" i="130"/>
  <c r="AV30" i="130"/>
  <c r="AY30" i="130"/>
  <c r="AZ30" i="130"/>
  <c r="BC30" i="130"/>
  <c r="BE30" i="130"/>
  <c r="BF30" i="130"/>
  <c r="BH30" i="130"/>
  <c r="BK30" i="130"/>
  <c r="BL30" i="130"/>
  <c r="BO30" i="130"/>
  <c r="D31" i="130"/>
  <c r="G31" i="130"/>
  <c r="H31" i="130"/>
  <c r="K31" i="130"/>
  <c r="O31" i="130"/>
  <c r="P31" i="130"/>
  <c r="S31" i="130"/>
  <c r="U31" i="130"/>
  <c r="V31" i="130"/>
  <c r="X31" i="130"/>
  <c r="AA31" i="130"/>
  <c r="AB31" i="130"/>
  <c r="AE31" i="130"/>
  <c r="AF31" i="130"/>
  <c r="AI31" i="130"/>
  <c r="AK31" i="130"/>
  <c r="AL31" i="130"/>
  <c r="AN31" i="130"/>
  <c r="AQ31" i="130"/>
  <c r="AR31" i="130"/>
  <c r="AU31" i="130"/>
  <c r="AV31" i="130"/>
  <c r="AY31" i="130"/>
  <c r="AZ31" i="130"/>
  <c r="BC31" i="130"/>
  <c r="BE31" i="130"/>
  <c r="BF31" i="130"/>
  <c r="BH31" i="130"/>
  <c r="BK31" i="130"/>
  <c r="BL31" i="130"/>
  <c r="BO31" i="130"/>
  <c r="D32" i="130"/>
  <c r="G32" i="130"/>
  <c r="H32" i="130"/>
  <c r="K32" i="130"/>
  <c r="O32" i="130"/>
  <c r="P32" i="130"/>
  <c r="S32" i="130"/>
  <c r="U32" i="130"/>
  <c r="V32" i="130"/>
  <c r="X32" i="130"/>
  <c r="AA32" i="130"/>
  <c r="AB32" i="130"/>
  <c r="AE32" i="130"/>
  <c r="AF32" i="130"/>
  <c r="AI32" i="130"/>
  <c r="AK32" i="130"/>
  <c r="AL32" i="130"/>
  <c r="AN32" i="130"/>
  <c r="AQ32" i="130"/>
  <c r="AR32" i="130"/>
  <c r="AU32" i="130"/>
  <c r="AV32" i="130"/>
  <c r="AY32" i="130"/>
  <c r="AZ32" i="130"/>
  <c r="BC32" i="130"/>
  <c r="BE32" i="130"/>
  <c r="BF32" i="130"/>
  <c r="BH32" i="130"/>
  <c r="BK32" i="130"/>
  <c r="BL32" i="130"/>
  <c r="BO32" i="130"/>
  <c r="D33" i="130"/>
  <c r="G33" i="130"/>
  <c r="H33" i="130"/>
  <c r="K33" i="130"/>
  <c r="O33" i="130"/>
  <c r="P33" i="130"/>
  <c r="S33" i="130"/>
  <c r="U33" i="130"/>
  <c r="V33" i="130"/>
  <c r="X33" i="130"/>
  <c r="AA33" i="130"/>
  <c r="AB33" i="130"/>
  <c r="AE33" i="130"/>
  <c r="AF33" i="130"/>
  <c r="AI33" i="130"/>
  <c r="AK33" i="130"/>
  <c r="AL33" i="130"/>
  <c r="AN33" i="130"/>
  <c r="AQ33" i="130"/>
  <c r="AR33" i="130"/>
  <c r="AU33" i="130"/>
  <c r="AV33" i="130"/>
  <c r="AY33" i="130"/>
  <c r="AZ33" i="130"/>
  <c r="BC33" i="130"/>
  <c r="BE33" i="130"/>
  <c r="BF33" i="130"/>
  <c r="BG33" i="130"/>
  <c r="BH33" i="130"/>
  <c r="BK33" i="130"/>
  <c r="BL33" i="130"/>
  <c r="BO33" i="130"/>
  <c r="D34" i="130"/>
  <c r="G34" i="130"/>
  <c r="H34" i="130"/>
  <c r="K34" i="130"/>
  <c r="O34" i="130"/>
  <c r="P34" i="130"/>
  <c r="S34" i="130"/>
  <c r="U34" i="130"/>
  <c r="V34" i="130"/>
  <c r="X34" i="130"/>
  <c r="AA34" i="130"/>
  <c r="AB34" i="130"/>
  <c r="AE34" i="130"/>
  <c r="AF34" i="130"/>
  <c r="AI34" i="130"/>
  <c r="AK34" i="130"/>
  <c r="AL34" i="130"/>
  <c r="AN34" i="130"/>
  <c r="AQ34" i="130"/>
  <c r="AR34" i="130"/>
  <c r="AU34" i="130"/>
  <c r="AV34" i="130"/>
  <c r="AY34" i="130"/>
  <c r="AZ34" i="130"/>
  <c r="BC34" i="130"/>
  <c r="BE34" i="130"/>
  <c r="BF34" i="130"/>
  <c r="BG34" i="130" s="1"/>
  <c r="BH34" i="130"/>
  <c r="BK34" i="130"/>
  <c r="BL34" i="130"/>
  <c r="BO34" i="130"/>
  <c r="D35" i="130"/>
  <c r="G35" i="130"/>
  <c r="H35" i="130"/>
  <c r="K35" i="130"/>
  <c r="O35" i="130"/>
  <c r="P35" i="130"/>
  <c r="S35" i="130"/>
  <c r="U35" i="130"/>
  <c r="V35" i="130"/>
  <c r="X35" i="130"/>
  <c r="AA35" i="130"/>
  <c r="AB35" i="130"/>
  <c r="AE35" i="130"/>
  <c r="AF35" i="130"/>
  <c r="AI35" i="130"/>
  <c r="AK35" i="130"/>
  <c r="AL35" i="130"/>
  <c r="AN35" i="130"/>
  <c r="AQ35" i="130"/>
  <c r="AR35" i="130"/>
  <c r="AU35" i="130"/>
  <c r="AV35" i="130"/>
  <c r="AY35" i="130"/>
  <c r="AZ35" i="130"/>
  <c r="BC35" i="130"/>
  <c r="BE35" i="130"/>
  <c r="BF35" i="130"/>
  <c r="BH35" i="130"/>
  <c r="BK35" i="130"/>
  <c r="BL35" i="130"/>
  <c r="BO35" i="130"/>
  <c r="D36" i="130"/>
  <c r="G36" i="130"/>
  <c r="H36" i="130"/>
  <c r="K36" i="130"/>
  <c r="O36" i="130"/>
  <c r="P36" i="130"/>
  <c r="S36" i="130"/>
  <c r="U36" i="130"/>
  <c r="V36" i="130"/>
  <c r="X36" i="130"/>
  <c r="AA36" i="130"/>
  <c r="AB36" i="130"/>
  <c r="AE36" i="130"/>
  <c r="AF36" i="130"/>
  <c r="AI36" i="130"/>
  <c r="AK36" i="130"/>
  <c r="AL36" i="130"/>
  <c r="AM36" i="130" s="1"/>
  <c r="AN36" i="130"/>
  <c r="AQ36" i="130"/>
  <c r="AR36" i="130"/>
  <c r="AU36" i="130"/>
  <c r="AV36" i="130"/>
  <c r="AY36" i="130"/>
  <c r="AZ36" i="130"/>
  <c r="BC36" i="130"/>
  <c r="BE36" i="130"/>
  <c r="BF36" i="130"/>
  <c r="BH36" i="130"/>
  <c r="BK36" i="130"/>
  <c r="BL36" i="130"/>
  <c r="BO36" i="130"/>
  <c r="D37" i="130"/>
  <c r="G37" i="130"/>
  <c r="H37" i="130"/>
  <c r="K37" i="130"/>
  <c r="O37" i="130"/>
  <c r="P37" i="130"/>
  <c r="S37" i="130"/>
  <c r="U37" i="130"/>
  <c r="V37" i="130"/>
  <c r="X37" i="130"/>
  <c r="AA37" i="130"/>
  <c r="AB37" i="130"/>
  <c r="AE37" i="130"/>
  <c r="AF37" i="130"/>
  <c r="AI37" i="130"/>
  <c r="AK37" i="130"/>
  <c r="AM37" i="130" s="1"/>
  <c r="AL37" i="130"/>
  <c r="AN37" i="130"/>
  <c r="AQ37" i="130"/>
  <c r="AR37" i="130"/>
  <c r="AU37" i="130"/>
  <c r="AV37" i="130"/>
  <c r="AY37" i="130"/>
  <c r="AZ37" i="130"/>
  <c r="BC37" i="130"/>
  <c r="BE37" i="130"/>
  <c r="BF37" i="130"/>
  <c r="BG37" i="130" s="1"/>
  <c r="BH37" i="130"/>
  <c r="BK37" i="130"/>
  <c r="BL37" i="130"/>
  <c r="BO37" i="130"/>
  <c r="D38" i="130"/>
  <c r="G38" i="130"/>
  <c r="H38" i="130"/>
  <c r="K38" i="130"/>
  <c r="O38" i="130"/>
  <c r="P38" i="130"/>
  <c r="S38" i="130"/>
  <c r="U38" i="130"/>
  <c r="V38" i="130"/>
  <c r="X38" i="130"/>
  <c r="AA38" i="130"/>
  <c r="AB38" i="130"/>
  <c r="AE38" i="130"/>
  <c r="AF38" i="130"/>
  <c r="AI38" i="130"/>
  <c r="AK38" i="130"/>
  <c r="AL38" i="130"/>
  <c r="AN38" i="130"/>
  <c r="AQ38" i="130"/>
  <c r="AR38" i="130"/>
  <c r="AU38" i="130"/>
  <c r="AV38" i="130"/>
  <c r="AY38" i="130"/>
  <c r="AZ38" i="130"/>
  <c r="BC38" i="130"/>
  <c r="BE38" i="130"/>
  <c r="BF38" i="130"/>
  <c r="BH38" i="130"/>
  <c r="BK38" i="130"/>
  <c r="BL38" i="130"/>
  <c r="BO38" i="130"/>
  <c r="D39" i="130"/>
  <c r="G39" i="130"/>
  <c r="H39" i="130"/>
  <c r="K39" i="130"/>
  <c r="O39" i="130"/>
  <c r="P39" i="130"/>
  <c r="S39" i="130"/>
  <c r="U39" i="130"/>
  <c r="V39" i="130"/>
  <c r="X39" i="130"/>
  <c r="AA39" i="130"/>
  <c r="AB39" i="130"/>
  <c r="AE39" i="130"/>
  <c r="AF39" i="130"/>
  <c r="AI39" i="130"/>
  <c r="AK39" i="130"/>
  <c r="AL39" i="130"/>
  <c r="AN39" i="130"/>
  <c r="AQ39" i="130"/>
  <c r="BR8" i="130" s="1"/>
  <c r="AR39" i="130"/>
  <c r="AU39" i="130"/>
  <c r="AV39" i="130"/>
  <c r="AY39" i="130"/>
  <c r="AZ39" i="130"/>
  <c r="BC39" i="130"/>
  <c r="BT8" i="130" s="1"/>
  <c r="BE39" i="130"/>
  <c r="BF39" i="130"/>
  <c r="BG39" i="130" s="1"/>
  <c r="BH39" i="130"/>
  <c r="BK39" i="130"/>
  <c r="BL39" i="130"/>
  <c r="BO39" i="130"/>
  <c r="D40" i="130"/>
  <c r="G40" i="130"/>
  <c r="H40" i="130"/>
  <c r="K40" i="130"/>
  <c r="O40" i="130"/>
  <c r="P40" i="130"/>
  <c r="S40" i="130"/>
  <c r="U40" i="130"/>
  <c r="V40" i="130"/>
  <c r="X40" i="130"/>
  <c r="AA40" i="130"/>
  <c r="AB40" i="130"/>
  <c r="AE40" i="130"/>
  <c r="AF40" i="130"/>
  <c r="AI40" i="130"/>
  <c r="AK40" i="130"/>
  <c r="AL40" i="130"/>
  <c r="AN40" i="130"/>
  <c r="AQ40" i="130"/>
  <c r="BR9" i="130" s="1"/>
  <c r="AR40" i="130"/>
  <c r="AU40" i="130"/>
  <c r="AV40" i="130"/>
  <c r="AY40" i="130"/>
  <c r="AZ40" i="130"/>
  <c r="BC40" i="130"/>
  <c r="BT9" i="130" s="1"/>
  <c r="BE40" i="130"/>
  <c r="BF40" i="130"/>
  <c r="BH40" i="130"/>
  <c r="BK40" i="130"/>
  <c r="BL40" i="130"/>
  <c r="BO40" i="130"/>
  <c r="D41" i="130"/>
  <c r="G41" i="130"/>
  <c r="H41" i="130"/>
  <c r="K41" i="130"/>
  <c r="O41" i="130"/>
  <c r="P41" i="130"/>
  <c r="S41" i="130"/>
  <c r="U41" i="130"/>
  <c r="V41" i="130"/>
  <c r="X41" i="130"/>
  <c r="AA41" i="130"/>
  <c r="AB41" i="130"/>
  <c r="AE41" i="130"/>
  <c r="AF41" i="130"/>
  <c r="AI41" i="130"/>
  <c r="AK41" i="130"/>
  <c r="AL41" i="130"/>
  <c r="AN41" i="130"/>
  <c r="AQ41" i="130"/>
  <c r="BR10" i="130" s="1"/>
  <c r="AR41" i="130"/>
  <c r="AU41" i="130"/>
  <c r="AV41" i="130"/>
  <c r="AY41" i="130"/>
  <c r="AZ41" i="130"/>
  <c r="BC41" i="130"/>
  <c r="BT10" i="130" s="1"/>
  <c r="BE41" i="130"/>
  <c r="BF41" i="130"/>
  <c r="BH41" i="130"/>
  <c r="BK41" i="130"/>
  <c r="BL41" i="130"/>
  <c r="BO41" i="130"/>
  <c r="D42" i="130"/>
  <c r="G42" i="130"/>
  <c r="H42" i="130"/>
  <c r="K42" i="130"/>
  <c r="O42" i="130"/>
  <c r="P42" i="130"/>
  <c r="S42" i="130"/>
  <c r="U42" i="130"/>
  <c r="V42" i="130"/>
  <c r="X42" i="130"/>
  <c r="AA42" i="130"/>
  <c r="AB42" i="130"/>
  <c r="AE42" i="130"/>
  <c r="AF42" i="130"/>
  <c r="AI42" i="130"/>
  <c r="AK42" i="130"/>
  <c r="AL42" i="130"/>
  <c r="AN42" i="130"/>
  <c r="AQ42" i="130"/>
  <c r="BR11" i="130" s="1"/>
  <c r="AR42" i="130"/>
  <c r="AU42" i="130"/>
  <c r="AV42" i="130"/>
  <c r="AY42" i="130"/>
  <c r="AZ42" i="130"/>
  <c r="BC42" i="130"/>
  <c r="BT11" i="130" s="1"/>
  <c r="BE42" i="130"/>
  <c r="BF42" i="130"/>
  <c r="BH42" i="130"/>
  <c r="BK42" i="130"/>
  <c r="BL42" i="130"/>
  <c r="BO42" i="130"/>
  <c r="D43" i="130"/>
  <c r="G43" i="130"/>
  <c r="H43" i="130"/>
  <c r="K43" i="130"/>
  <c r="O43" i="130"/>
  <c r="P43" i="130"/>
  <c r="S43" i="130"/>
  <c r="U43" i="130"/>
  <c r="V43" i="130"/>
  <c r="X43" i="130"/>
  <c r="AA43" i="130"/>
  <c r="AB43" i="130"/>
  <c r="AE43" i="130"/>
  <c r="AF43" i="130"/>
  <c r="AI43" i="130"/>
  <c r="AK43" i="130"/>
  <c r="AL43" i="130"/>
  <c r="AN43" i="130"/>
  <c r="AQ43" i="130"/>
  <c r="BR12" i="130" s="1"/>
  <c r="AR43" i="130"/>
  <c r="AU43" i="130"/>
  <c r="AV43" i="130"/>
  <c r="AY43" i="130"/>
  <c r="AZ43" i="130"/>
  <c r="BC43" i="130"/>
  <c r="BT12" i="130" s="1"/>
  <c r="BE43" i="130"/>
  <c r="BF43" i="130"/>
  <c r="BG43" i="130" s="1"/>
  <c r="BH43" i="130"/>
  <c r="BK43" i="130"/>
  <c r="BL43" i="130"/>
  <c r="BO43" i="130"/>
  <c r="D44" i="130"/>
  <c r="G44" i="130"/>
  <c r="H44" i="130"/>
  <c r="K44" i="130"/>
  <c r="O44" i="130"/>
  <c r="P44" i="130"/>
  <c r="S44" i="130"/>
  <c r="U44" i="130"/>
  <c r="V44" i="130"/>
  <c r="W44" i="130" s="1"/>
  <c r="X44" i="130"/>
  <c r="AA44" i="130"/>
  <c r="AB44" i="130"/>
  <c r="AE44" i="130"/>
  <c r="AF44" i="130"/>
  <c r="AI44" i="130"/>
  <c r="AK44" i="130"/>
  <c r="AL44" i="130"/>
  <c r="AN44" i="130"/>
  <c r="AQ44" i="130"/>
  <c r="BR13" i="130" s="1"/>
  <c r="AR44" i="130"/>
  <c r="AU44" i="130"/>
  <c r="AV44" i="130"/>
  <c r="AY44" i="130"/>
  <c r="AZ44" i="130"/>
  <c r="BC44" i="130"/>
  <c r="BT13" i="130" s="1"/>
  <c r="BE44" i="130"/>
  <c r="BF44" i="130"/>
  <c r="BH44" i="130"/>
  <c r="BK44" i="130"/>
  <c r="BL44" i="130"/>
  <c r="BO44" i="130"/>
  <c r="D45" i="130"/>
  <c r="G45" i="130"/>
  <c r="H45" i="130"/>
  <c r="K45" i="130"/>
  <c r="O45" i="130"/>
  <c r="P45" i="130"/>
  <c r="S45" i="130"/>
  <c r="U45" i="130"/>
  <c r="V45" i="130"/>
  <c r="X45" i="130"/>
  <c r="AA45" i="130"/>
  <c r="AB45" i="130"/>
  <c r="AE45" i="130"/>
  <c r="AF45" i="130"/>
  <c r="AI45" i="130"/>
  <c r="AK45" i="130"/>
  <c r="AL45" i="130"/>
  <c r="AN45" i="130"/>
  <c r="AQ45" i="130"/>
  <c r="BR14" i="130" s="1"/>
  <c r="AR45" i="130"/>
  <c r="AU45" i="130"/>
  <c r="AV45" i="130"/>
  <c r="AY45" i="130"/>
  <c r="AZ45" i="130"/>
  <c r="BC45" i="130"/>
  <c r="BT14" i="130" s="1"/>
  <c r="BE45" i="130"/>
  <c r="BF45" i="130"/>
  <c r="BH45" i="130"/>
  <c r="BK45" i="130"/>
  <c r="BL45" i="130"/>
  <c r="BO45" i="130"/>
  <c r="D46" i="130"/>
  <c r="G46" i="130"/>
  <c r="H46" i="130"/>
  <c r="K46" i="130"/>
  <c r="O46" i="130"/>
  <c r="P46" i="130"/>
  <c r="S46" i="130"/>
  <c r="U46" i="130"/>
  <c r="V46" i="130"/>
  <c r="X46" i="130"/>
  <c r="AA46" i="130"/>
  <c r="AB46" i="130"/>
  <c r="AE46" i="130"/>
  <c r="AF46" i="130"/>
  <c r="AI46" i="130"/>
  <c r="AK46" i="130"/>
  <c r="AL46" i="130"/>
  <c r="AN46" i="130"/>
  <c r="AQ46" i="130"/>
  <c r="BR15" i="130" s="1"/>
  <c r="AR46" i="130"/>
  <c r="AU46" i="130"/>
  <c r="AV46" i="130"/>
  <c r="AY46" i="130"/>
  <c r="AZ46" i="130"/>
  <c r="BC46" i="130"/>
  <c r="BT15" i="130" s="1"/>
  <c r="BE46" i="130"/>
  <c r="BF46" i="130"/>
  <c r="BH46" i="130"/>
  <c r="BK46" i="130"/>
  <c r="BL46" i="130"/>
  <c r="BO46" i="130"/>
  <c r="D47" i="130"/>
  <c r="G47" i="130"/>
  <c r="H47" i="130"/>
  <c r="K47" i="130"/>
  <c r="O47" i="130"/>
  <c r="P47" i="130"/>
  <c r="S47" i="130"/>
  <c r="U47" i="130"/>
  <c r="V47" i="130"/>
  <c r="X47" i="130"/>
  <c r="AA47" i="130"/>
  <c r="AB47" i="130"/>
  <c r="AE47" i="130"/>
  <c r="AF47" i="130"/>
  <c r="AI47" i="130"/>
  <c r="AK47" i="130"/>
  <c r="AL47" i="130"/>
  <c r="AN47" i="130"/>
  <c r="AQ47" i="130"/>
  <c r="BR16" i="130" s="1"/>
  <c r="AR47" i="130"/>
  <c r="AU47" i="130"/>
  <c r="AV47" i="130"/>
  <c r="AY47" i="130"/>
  <c r="AZ47" i="130"/>
  <c r="BC47" i="130"/>
  <c r="BT16" i="130" s="1"/>
  <c r="BE47" i="130"/>
  <c r="BF47" i="130"/>
  <c r="BH47" i="130"/>
  <c r="BK47" i="130"/>
  <c r="BL47" i="130"/>
  <c r="BO47" i="130"/>
  <c r="D48" i="130"/>
  <c r="G48" i="130"/>
  <c r="H48" i="130"/>
  <c r="K48" i="130"/>
  <c r="O48" i="130"/>
  <c r="P48" i="130"/>
  <c r="S48" i="130"/>
  <c r="U48" i="130"/>
  <c r="V48" i="130"/>
  <c r="X48" i="130"/>
  <c r="AA48" i="130"/>
  <c r="AB48" i="130"/>
  <c r="AE48" i="130"/>
  <c r="AF48" i="130"/>
  <c r="AI48" i="130"/>
  <c r="AK48" i="130"/>
  <c r="AL48" i="130"/>
  <c r="AN48" i="130"/>
  <c r="AQ48" i="130"/>
  <c r="BR17" i="130" s="1"/>
  <c r="AR48" i="130"/>
  <c r="AU48" i="130"/>
  <c r="AV48" i="130"/>
  <c r="AY48" i="130"/>
  <c r="AZ48" i="130"/>
  <c r="BC48" i="130"/>
  <c r="BT17" i="130" s="1"/>
  <c r="BE48" i="130"/>
  <c r="BF48" i="130"/>
  <c r="BH48" i="130"/>
  <c r="BK48" i="130"/>
  <c r="BL48" i="130"/>
  <c r="BO48" i="130"/>
  <c r="D49" i="130"/>
  <c r="G49" i="130"/>
  <c r="H49" i="130"/>
  <c r="K49" i="130"/>
  <c r="O49" i="130"/>
  <c r="P49" i="130"/>
  <c r="S49" i="130"/>
  <c r="U49" i="130"/>
  <c r="V49" i="130"/>
  <c r="X49" i="130"/>
  <c r="AA49" i="130"/>
  <c r="AB49" i="130"/>
  <c r="AE49" i="130"/>
  <c r="AF49" i="130"/>
  <c r="AI49" i="130"/>
  <c r="AK49" i="130"/>
  <c r="AL49" i="130"/>
  <c r="AN49" i="130"/>
  <c r="AQ49" i="130"/>
  <c r="BR18" i="130" s="1"/>
  <c r="AR49" i="130"/>
  <c r="AU49" i="130"/>
  <c r="AV49" i="130"/>
  <c r="AY49" i="130"/>
  <c r="AZ49" i="130"/>
  <c r="BC49" i="130"/>
  <c r="BT18" i="130" s="1"/>
  <c r="BE49" i="130"/>
  <c r="BF49" i="130"/>
  <c r="BG49" i="130" s="1"/>
  <c r="BH49" i="130"/>
  <c r="BK49" i="130"/>
  <c r="BL49" i="130"/>
  <c r="BO49" i="130"/>
  <c r="D50" i="130"/>
  <c r="G50" i="130"/>
  <c r="H50" i="130"/>
  <c r="K50" i="130"/>
  <c r="O50" i="130"/>
  <c r="P50" i="130"/>
  <c r="S50" i="130"/>
  <c r="U50" i="130"/>
  <c r="V50" i="130"/>
  <c r="X50" i="130"/>
  <c r="AA50" i="130"/>
  <c r="AB50" i="130"/>
  <c r="AE50" i="130"/>
  <c r="AF50" i="130"/>
  <c r="AI50" i="130"/>
  <c r="AK50" i="130"/>
  <c r="AL50" i="130"/>
  <c r="AN50" i="130"/>
  <c r="AQ50" i="130"/>
  <c r="BR19" i="130" s="1"/>
  <c r="AR50" i="130"/>
  <c r="AU50" i="130"/>
  <c r="AV50" i="130"/>
  <c r="AY50" i="130"/>
  <c r="AZ50" i="130"/>
  <c r="BC50" i="130"/>
  <c r="BT19" i="130" s="1"/>
  <c r="BE50" i="130"/>
  <c r="BF50" i="130"/>
  <c r="BG50" i="130" s="1"/>
  <c r="BH50" i="130"/>
  <c r="BK50" i="130"/>
  <c r="BL50" i="130"/>
  <c r="BO50" i="130"/>
  <c r="D51" i="130"/>
  <c r="G51" i="130"/>
  <c r="H51" i="130"/>
  <c r="K51" i="130"/>
  <c r="O51" i="130"/>
  <c r="P51" i="130"/>
  <c r="S51" i="130"/>
  <c r="U51" i="130"/>
  <c r="V51" i="130"/>
  <c r="X51" i="130"/>
  <c r="AA51" i="130"/>
  <c r="AB51" i="130"/>
  <c r="AE51" i="130"/>
  <c r="AF51" i="130"/>
  <c r="AI51" i="130"/>
  <c r="AK51" i="130"/>
  <c r="AL51" i="130"/>
  <c r="AN51" i="130"/>
  <c r="AQ51" i="130"/>
  <c r="BR20" i="130" s="1"/>
  <c r="AR51" i="130"/>
  <c r="AU51" i="130"/>
  <c r="AV51" i="130"/>
  <c r="AY51" i="130"/>
  <c r="AZ51" i="130"/>
  <c r="BC51" i="130"/>
  <c r="BT20" i="130" s="1"/>
  <c r="BE51" i="130"/>
  <c r="BF51" i="130"/>
  <c r="BH51" i="130"/>
  <c r="BK51" i="130"/>
  <c r="BL51" i="130"/>
  <c r="BO51" i="130"/>
  <c r="D52" i="130"/>
  <c r="G52" i="130"/>
  <c r="H52" i="130"/>
  <c r="K52" i="130"/>
  <c r="O52" i="130"/>
  <c r="P52" i="130"/>
  <c r="S52" i="130"/>
  <c r="U52" i="130"/>
  <c r="V52" i="130"/>
  <c r="X52" i="130"/>
  <c r="AA52" i="130"/>
  <c r="AB52" i="130"/>
  <c r="AE52" i="130"/>
  <c r="AF52" i="130"/>
  <c r="AI52" i="130"/>
  <c r="AK52" i="130"/>
  <c r="AL52" i="130"/>
  <c r="AN52" i="130"/>
  <c r="AQ52" i="130"/>
  <c r="BR21" i="130" s="1"/>
  <c r="AR52" i="130"/>
  <c r="AU52" i="130"/>
  <c r="AV52" i="130"/>
  <c r="AY52" i="130"/>
  <c r="AZ52" i="130"/>
  <c r="BC52" i="130"/>
  <c r="BT21" i="130" s="1"/>
  <c r="BE52" i="130"/>
  <c r="BF52" i="130"/>
  <c r="BH52" i="130"/>
  <c r="BK52" i="130"/>
  <c r="BL52" i="130"/>
  <c r="BO52" i="130"/>
  <c r="D53" i="130"/>
  <c r="G53" i="130"/>
  <c r="H53" i="130"/>
  <c r="K53" i="130"/>
  <c r="O53" i="130"/>
  <c r="P53" i="130"/>
  <c r="S53" i="130"/>
  <c r="U53" i="130"/>
  <c r="V53" i="130"/>
  <c r="X53" i="130"/>
  <c r="AA53" i="130"/>
  <c r="AB53" i="130"/>
  <c r="AE53" i="130"/>
  <c r="AF53" i="130"/>
  <c r="AI53" i="130"/>
  <c r="AK53" i="130"/>
  <c r="AL53" i="130"/>
  <c r="AN53" i="130"/>
  <c r="AQ53" i="130"/>
  <c r="BR22" i="130" s="1"/>
  <c r="AR53" i="130"/>
  <c r="AU53" i="130"/>
  <c r="AV53" i="130"/>
  <c r="AY53" i="130"/>
  <c r="AZ53" i="130"/>
  <c r="BC53" i="130"/>
  <c r="BT22" i="130" s="1"/>
  <c r="BE53" i="130"/>
  <c r="BF53" i="130"/>
  <c r="BH53" i="130"/>
  <c r="BK53" i="130"/>
  <c r="BL53" i="130"/>
  <c r="BO53" i="130"/>
  <c r="D54" i="130"/>
  <c r="G54" i="130"/>
  <c r="H54" i="130"/>
  <c r="K54" i="130"/>
  <c r="O54" i="130"/>
  <c r="P54" i="130"/>
  <c r="S54" i="130"/>
  <c r="U54" i="130"/>
  <c r="V54" i="130"/>
  <c r="X54" i="130"/>
  <c r="AA54" i="130"/>
  <c r="AB54" i="130"/>
  <c r="AE54" i="130"/>
  <c r="AF54" i="130"/>
  <c r="AI54" i="130"/>
  <c r="AK54" i="130"/>
  <c r="AL54" i="130"/>
  <c r="AN54" i="130"/>
  <c r="AQ54" i="130"/>
  <c r="BR23" i="130" s="1"/>
  <c r="AR54" i="130"/>
  <c r="AU54" i="130"/>
  <c r="AV54" i="130"/>
  <c r="AY54" i="130"/>
  <c r="AZ54" i="130"/>
  <c r="BC54" i="130"/>
  <c r="BT23" i="130" s="1"/>
  <c r="BE54" i="130"/>
  <c r="BF54" i="130"/>
  <c r="BH54" i="130"/>
  <c r="BK54" i="130"/>
  <c r="BL54" i="130"/>
  <c r="BO54" i="130"/>
  <c r="D55" i="130"/>
  <c r="G55" i="130"/>
  <c r="H55" i="130"/>
  <c r="K55" i="130"/>
  <c r="O55" i="130"/>
  <c r="P55" i="130"/>
  <c r="S55" i="130"/>
  <c r="U55" i="130"/>
  <c r="V55" i="130"/>
  <c r="X55" i="130"/>
  <c r="AA55" i="130"/>
  <c r="AB55" i="130"/>
  <c r="AE55" i="130"/>
  <c r="AF55" i="130"/>
  <c r="AI55" i="130"/>
  <c r="AK55" i="130"/>
  <c r="AL55" i="130"/>
  <c r="AN55" i="130"/>
  <c r="AQ55" i="130"/>
  <c r="BR24" i="130" s="1"/>
  <c r="AR55" i="130"/>
  <c r="AU55" i="130"/>
  <c r="AV55" i="130"/>
  <c r="AY55" i="130"/>
  <c r="AZ55" i="130"/>
  <c r="BC55" i="130"/>
  <c r="BT24" i="130" s="1"/>
  <c r="BE55" i="130"/>
  <c r="BF55" i="130"/>
  <c r="BH55" i="130"/>
  <c r="BK55" i="130"/>
  <c r="BL55" i="130"/>
  <c r="BO55" i="130"/>
  <c r="D56" i="130"/>
  <c r="G56" i="130"/>
  <c r="H56" i="130"/>
  <c r="K56" i="130"/>
  <c r="O56" i="130"/>
  <c r="P56" i="130"/>
  <c r="S56" i="130"/>
  <c r="U56" i="130"/>
  <c r="V56" i="130"/>
  <c r="X56" i="130"/>
  <c r="AA56" i="130"/>
  <c r="AB56" i="130"/>
  <c r="AE56" i="130"/>
  <c r="AF56" i="130"/>
  <c r="AI56" i="130"/>
  <c r="AK56" i="130"/>
  <c r="AL56" i="130"/>
  <c r="AN56" i="130"/>
  <c r="AQ56" i="130"/>
  <c r="BR25" i="130" s="1"/>
  <c r="AR56" i="130"/>
  <c r="AU56" i="130"/>
  <c r="AV56" i="130"/>
  <c r="AY56" i="130"/>
  <c r="AZ56" i="130"/>
  <c r="BC56" i="130"/>
  <c r="BT25" i="130" s="1"/>
  <c r="BE56" i="130"/>
  <c r="BF56" i="130"/>
  <c r="BH56" i="130"/>
  <c r="BK56" i="130"/>
  <c r="BL56" i="130"/>
  <c r="BO56" i="130"/>
  <c r="D57" i="130"/>
  <c r="G57" i="130"/>
  <c r="H57" i="130"/>
  <c r="K57" i="130"/>
  <c r="O57" i="130"/>
  <c r="P57" i="130"/>
  <c r="S57" i="130"/>
  <c r="U57" i="130"/>
  <c r="V57" i="130"/>
  <c r="X57" i="130"/>
  <c r="AA57" i="130"/>
  <c r="AB57" i="130"/>
  <c r="AE57" i="130"/>
  <c r="AF57" i="130"/>
  <c r="AI57" i="130"/>
  <c r="AK57" i="130"/>
  <c r="AL57" i="130"/>
  <c r="AN57" i="130"/>
  <c r="AQ57" i="130"/>
  <c r="BR26" i="130" s="1"/>
  <c r="AR57" i="130"/>
  <c r="AU57" i="130"/>
  <c r="AV57" i="130"/>
  <c r="AY57" i="130"/>
  <c r="AZ57" i="130"/>
  <c r="BC57" i="130"/>
  <c r="BT26" i="130" s="1"/>
  <c r="BE57" i="130"/>
  <c r="BF57" i="130"/>
  <c r="BH57" i="130"/>
  <c r="BK57" i="130"/>
  <c r="BL57" i="130"/>
  <c r="BO57" i="130"/>
  <c r="D58" i="130"/>
  <c r="G58" i="130"/>
  <c r="H58" i="130"/>
  <c r="K58" i="130"/>
  <c r="O58" i="130"/>
  <c r="P58" i="130"/>
  <c r="S58" i="130"/>
  <c r="U58" i="130"/>
  <c r="V58" i="130"/>
  <c r="X58" i="130"/>
  <c r="AA58" i="130"/>
  <c r="AB58" i="130"/>
  <c r="AE58" i="130"/>
  <c r="AF58" i="130"/>
  <c r="AI58" i="130"/>
  <c r="AK58" i="130"/>
  <c r="AL58" i="130"/>
  <c r="AN58" i="130"/>
  <c r="AQ58" i="130"/>
  <c r="BR27" i="130" s="1"/>
  <c r="AR58" i="130"/>
  <c r="AU58" i="130"/>
  <c r="AV58" i="130"/>
  <c r="AY58" i="130"/>
  <c r="AZ58" i="130"/>
  <c r="BC58" i="130"/>
  <c r="BT27" i="130" s="1"/>
  <c r="BE58" i="130"/>
  <c r="BF58" i="130"/>
  <c r="BH58" i="130"/>
  <c r="BK58" i="130"/>
  <c r="BL58" i="130"/>
  <c r="BO58" i="130"/>
  <c r="D59" i="130"/>
  <c r="G59" i="130"/>
  <c r="H59" i="130"/>
  <c r="K59" i="130"/>
  <c r="O59" i="130"/>
  <c r="P59" i="130"/>
  <c r="S59" i="130"/>
  <c r="U59" i="130"/>
  <c r="V59" i="130"/>
  <c r="X59" i="130"/>
  <c r="AA59" i="130"/>
  <c r="AB59" i="130"/>
  <c r="AE59" i="130"/>
  <c r="AF59" i="130"/>
  <c r="AI59" i="130"/>
  <c r="AK59" i="130"/>
  <c r="AL59" i="130"/>
  <c r="AN59" i="130"/>
  <c r="AQ59" i="130"/>
  <c r="BR28" i="130" s="1"/>
  <c r="AR59" i="130"/>
  <c r="AU59" i="130"/>
  <c r="AV59" i="130"/>
  <c r="AY59" i="130"/>
  <c r="AZ59" i="130"/>
  <c r="BC59" i="130"/>
  <c r="BT28" i="130" s="1"/>
  <c r="BE59" i="130"/>
  <c r="BF59" i="130"/>
  <c r="BH59" i="130"/>
  <c r="BK59" i="130"/>
  <c r="BL59" i="130"/>
  <c r="BO59" i="130"/>
  <c r="D60" i="130"/>
  <c r="G60" i="130"/>
  <c r="H60" i="130"/>
  <c r="K60" i="130"/>
  <c r="O60" i="130"/>
  <c r="P60" i="130"/>
  <c r="S60" i="130"/>
  <c r="U60" i="130"/>
  <c r="V60" i="130"/>
  <c r="X60" i="130"/>
  <c r="AA60" i="130"/>
  <c r="AB60" i="130"/>
  <c r="AE60" i="130"/>
  <c r="AF60" i="130"/>
  <c r="AI60" i="130"/>
  <c r="AK60" i="130"/>
  <c r="AL60" i="130"/>
  <c r="AN60" i="130"/>
  <c r="AQ60" i="130"/>
  <c r="BR29" i="130" s="1"/>
  <c r="AR60" i="130"/>
  <c r="AU60" i="130"/>
  <c r="AV60" i="130"/>
  <c r="AY60" i="130"/>
  <c r="AZ60" i="130"/>
  <c r="BC60" i="130"/>
  <c r="BT29" i="130" s="1"/>
  <c r="BE60" i="130"/>
  <c r="BF60" i="130"/>
  <c r="BH60" i="130"/>
  <c r="BK60" i="130"/>
  <c r="BL60" i="130"/>
  <c r="BO60" i="130"/>
  <c r="D61" i="130"/>
  <c r="G61" i="130"/>
  <c r="H61" i="130"/>
  <c r="K61" i="130"/>
  <c r="O61" i="130"/>
  <c r="P61" i="130"/>
  <c r="S61" i="130"/>
  <c r="U61" i="130"/>
  <c r="V61" i="130"/>
  <c r="X61" i="130"/>
  <c r="AA61" i="130"/>
  <c r="AB61" i="130"/>
  <c r="AE61" i="130"/>
  <c r="AF61" i="130"/>
  <c r="AI61" i="130"/>
  <c r="AK61" i="130"/>
  <c r="AL61" i="130"/>
  <c r="AN61" i="130"/>
  <c r="AQ61" i="130"/>
  <c r="BR30" i="130" s="1"/>
  <c r="AR61" i="130"/>
  <c r="AU61" i="130"/>
  <c r="AV61" i="130"/>
  <c r="AY61" i="130"/>
  <c r="AZ61" i="130"/>
  <c r="BC61" i="130"/>
  <c r="BT30" i="130" s="1"/>
  <c r="BE61" i="130"/>
  <c r="BF61" i="130"/>
  <c r="BH61" i="130"/>
  <c r="BK61" i="130"/>
  <c r="BL61" i="130"/>
  <c r="BO61" i="130"/>
  <c r="D62" i="130"/>
  <c r="G62" i="130"/>
  <c r="H62" i="130"/>
  <c r="K62" i="130"/>
  <c r="O62" i="130"/>
  <c r="P62" i="130"/>
  <c r="S62" i="130"/>
  <c r="U62" i="130"/>
  <c r="V62" i="130"/>
  <c r="W62" i="130" s="1"/>
  <c r="X62" i="130"/>
  <c r="AA62" i="130"/>
  <c r="AB62" i="130"/>
  <c r="AE62" i="130"/>
  <c r="AF62" i="130"/>
  <c r="AI62" i="130"/>
  <c r="AK62" i="130"/>
  <c r="AL62" i="130"/>
  <c r="AN62" i="130"/>
  <c r="AQ62" i="130"/>
  <c r="BR31" i="130" s="1"/>
  <c r="AR62" i="130"/>
  <c r="AU62" i="130"/>
  <c r="AV62" i="130"/>
  <c r="AY62" i="130"/>
  <c r="AZ62" i="130"/>
  <c r="BC62" i="130"/>
  <c r="BT31" i="130" s="1"/>
  <c r="BE62" i="130"/>
  <c r="BF62" i="130"/>
  <c r="BG62" i="130" s="1"/>
  <c r="BH62" i="130"/>
  <c r="BK62" i="130"/>
  <c r="BL62" i="130"/>
  <c r="BO62" i="130"/>
  <c r="D63" i="130"/>
  <c r="G63" i="130"/>
  <c r="H63" i="130"/>
  <c r="K63" i="130"/>
  <c r="O63" i="130"/>
  <c r="P63" i="130"/>
  <c r="S63" i="130"/>
  <c r="U63" i="130"/>
  <c r="V63" i="130"/>
  <c r="X63" i="130"/>
  <c r="AA63" i="130"/>
  <c r="AB63" i="130"/>
  <c r="AE63" i="130"/>
  <c r="AF63" i="130"/>
  <c r="AI63" i="130"/>
  <c r="AK63" i="130"/>
  <c r="AL63" i="130"/>
  <c r="AN63" i="130"/>
  <c r="AQ63" i="130"/>
  <c r="BR32" i="130" s="1"/>
  <c r="AR63" i="130"/>
  <c r="AU63" i="130"/>
  <c r="AV63" i="130"/>
  <c r="AY63" i="130"/>
  <c r="AZ63" i="130"/>
  <c r="BC63" i="130"/>
  <c r="BT32" i="130" s="1"/>
  <c r="BE63" i="130"/>
  <c r="BF63" i="130"/>
  <c r="BH63" i="130"/>
  <c r="BK63" i="130"/>
  <c r="BL63" i="130"/>
  <c r="BO63" i="130"/>
  <c r="D64" i="130"/>
  <c r="G64" i="130"/>
  <c r="H64" i="130"/>
  <c r="K64" i="130"/>
  <c r="O64" i="130"/>
  <c r="P64" i="130"/>
  <c r="S64" i="130"/>
  <c r="U64" i="130"/>
  <c r="V64" i="130"/>
  <c r="X64" i="130"/>
  <c r="AA64" i="130"/>
  <c r="AB64" i="130"/>
  <c r="AE64" i="130"/>
  <c r="AF64" i="130"/>
  <c r="AI64" i="130"/>
  <c r="AK64" i="130"/>
  <c r="AL64" i="130"/>
  <c r="AN64" i="130"/>
  <c r="AQ64" i="130"/>
  <c r="BR33" i="130" s="1"/>
  <c r="AR64" i="130"/>
  <c r="AU64" i="130"/>
  <c r="AV64" i="130"/>
  <c r="AY64" i="130"/>
  <c r="AZ64" i="130"/>
  <c r="BC64" i="130"/>
  <c r="BT33" i="130" s="1"/>
  <c r="BE64" i="130"/>
  <c r="BF64" i="130"/>
  <c r="BH64" i="130"/>
  <c r="BK64" i="130"/>
  <c r="BL64" i="130"/>
  <c r="BO64" i="130"/>
  <c r="D65" i="130"/>
  <c r="G65" i="130"/>
  <c r="H65" i="130"/>
  <c r="K65" i="130"/>
  <c r="O65" i="130"/>
  <c r="P65" i="130"/>
  <c r="S65" i="130"/>
  <c r="U65" i="130"/>
  <c r="V65" i="130"/>
  <c r="X65" i="130"/>
  <c r="AA65" i="130"/>
  <c r="AB65" i="130"/>
  <c r="AE65" i="130"/>
  <c r="AF65" i="130"/>
  <c r="AI65" i="130"/>
  <c r="AK65" i="130"/>
  <c r="AL65" i="130"/>
  <c r="AN65" i="130"/>
  <c r="AQ65" i="130"/>
  <c r="BR34" i="130" s="1"/>
  <c r="AR65" i="130"/>
  <c r="AU65" i="130"/>
  <c r="AV65" i="130"/>
  <c r="AY65" i="130"/>
  <c r="AZ65" i="130"/>
  <c r="BC65" i="130"/>
  <c r="BT34" i="130" s="1"/>
  <c r="BE65" i="130"/>
  <c r="BF65" i="130"/>
  <c r="BH65" i="130"/>
  <c r="BK65" i="130"/>
  <c r="BL65" i="130"/>
  <c r="BO65" i="130"/>
  <c r="D66" i="130"/>
  <c r="G66" i="130"/>
  <c r="H66" i="130"/>
  <c r="K66" i="130"/>
  <c r="O66" i="130"/>
  <c r="P66" i="130"/>
  <c r="S66" i="130"/>
  <c r="U66" i="130"/>
  <c r="V66" i="130"/>
  <c r="X66" i="130"/>
  <c r="AA66" i="130"/>
  <c r="AB66" i="130"/>
  <c r="AE66" i="130"/>
  <c r="AF66" i="130"/>
  <c r="AI66" i="130"/>
  <c r="AK66" i="130"/>
  <c r="AL66" i="130"/>
  <c r="AN66" i="130"/>
  <c r="AQ66" i="130"/>
  <c r="BR35" i="130" s="1"/>
  <c r="AR66" i="130"/>
  <c r="AU66" i="130"/>
  <c r="AV66" i="130"/>
  <c r="AY66" i="130"/>
  <c r="AZ66" i="130"/>
  <c r="BC66" i="130"/>
  <c r="BT35" i="130" s="1"/>
  <c r="BE66" i="130"/>
  <c r="BF66" i="130"/>
  <c r="BH66" i="130"/>
  <c r="BK66" i="130"/>
  <c r="BL66" i="130"/>
  <c r="BO66" i="130"/>
  <c r="D67" i="130"/>
  <c r="G67" i="130"/>
  <c r="H67" i="130"/>
  <c r="K67" i="130"/>
  <c r="O67" i="130"/>
  <c r="P67" i="130"/>
  <c r="S67" i="130"/>
  <c r="U67" i="130"/>
  <c r="V67" i="130"/>
  <c r="X67" i="130"/>
  <c r="AA67" i="130"/>
  <c r="AB67" i="130"/>
  <c r="AE67" i="130"/>
  <c r="AF67" i="130"/>
  <c r="AI67" i="130"/>
  <c r="AK67" i="130"/>
  <c r="AL67" i="130"/>
  <c r="AN67" i="130"/>
  <c r="AQ67" i="130"/>
  <c r="BR36" i="130" s="1"/>
  <c r="AR67" i="130"/>
  <c r="AU67" i="130"/>
  <c r="AV67" i="130"/>
  <c r="AY67" i="130"/>
  <c r="AZ67" i="130"/>
  <c r="BC67" i="130"/>
  <c r="BT36" i="130" s="1"/>
  <c r="BE67" i="130"/>
  <c r="BF67" i="130"/>
  <c r="BH67" i="130"/>
  <c r="BK67" i="130"/>
  <c r="BL67" i="130"/>
  <c r="BO67" i="130"/>
  <c r="D68" i="130"/>
  <c r="G68" i="130"/>
  <c r="H68" i="130"/>
  <c r="K68" i="130"/>
  <c r="O68" i="130"/>
  <c r="P68" i="130"/>
  <c r="S68" i="130"/>
  <c r="U68" i="130"/>
  <c r="V68" i="130"/>
  <c r="X68" i="130"/>
  <c r="AA68" i="130"/>
  <c r="AB68" i="130"/>
  <c r="AE68" i="130"/>
  <c r="AF68" i="130"/>
  <c r="AI68" i="130"/>
  <c r="AK68" i="130"/>
  <c r="AL68" i="130"/>
  <c r="AN68" i="130"/>
  <c r="AQ68" i="130"/>
  <c r="BR37" i="130" s="1"/>
  <c r="AR68" i="130"/>
  <c r="AU68" i="130"/>
  <c r="AV68" i="130"/>
  <c r="AY68" i="130"/>
  <c r="AZ68" i="130"/>
  <c r="BC68" i="130"/>
  <c r="BT37" i="130" s="1"/>
  <c r="BE68" i="130"/>
  <c r="BF68" i="130"/>
  <c r="BH68" i="130"/>
  <c r="BK68" i="130"/>
  <c r="BL68" i="130"/>
  <c r="BO68" i="130"/>
  <c r="D69" i="130"/>
  <c r="G69" i="130"/>
  <c r="H69" i="130"/>
  <c r="K69" i="130"/>
  <c r="O69" i="130"/>
  <c r="P69" i="130"/>
  <c r="S69" i="130"/>
  <c r="U69" i="130"/>
  <c r="V69" i="130"/>
  <c r="X69" i="130"/>
  <c r="AA69" i="130"/>
  <c r="AB69" i="130"/>
  <c r="AE69" i="130"/>
  <c r="AF69" i="130"/>
  <c r="AI69" i="130"/>
  <c r="AK69" i="130"/>
  <c r="AL69" i="130"/>
  <c r="AN69" i="130"/>
  <c r="AQ69" i="130"/>
  <c r="BR38" i="130" s="1"/>
  <c r="AR69" i="130"/>
  <c r="AU69" i="130"/>
  <c r="AV69" i="130"/>
  <c r="AY69" i="130"/>
  <c r="AZ69" i="130"/>
  <c r="BC69" i="130"/>
  <c r="BT38" i="130" s="1"/>
  <c r="BE69" i="130"/>
  <c r="BF69" i="130"/>
  <c r="BH69" i="130"/>
  <c r="BK69" i="130"/>
  <c r="BL69" i="130"/>
  <c r="BO69" i="130"/>
  <c r="D70" i="130"/>
  <c r="G70" i="130"/>
  <c r="H70" i="130"/>
  <c r="K70" i="130"/>
  <c r="O70" i="130"/>
  <c r="P70" i="130"/>
  <c r="S70" i="130"/>
  <c r="U70" i="130"/>
  <c r="V70" i="130"/>
  <c r="X70" i="130"/>
  <c r="AA70" i="130"/>
  <c r="AB70" i="130"/>
  <c r="AE70" i="130"/>
  <c r="AF70" i="130"/>
  <c r="AI70" i="130"/>
  <c r="AK70" i="130"/>
  <c r="AL70" i="130"/>
  <c r="AN70" i="130"/>
  <c r="AQ70" i="130"/>
  <c r="BR39" i="130" s="1"/>
  <c r="AR70" i="130"/>
  <c r="AU70" i="130"/>
  <c r="AV70" i="130"/>
  <c r="AY70" i="130"/>
  <c r="AZ70" i="130"/>
  <c r="BC70" i="130"/>
  <c r="BT39" i="130" s="1"/>
  <c r="BE70" i="130"/>
  <c r="BF70" i="130"/>
  <c r="BH70" i="130"/>
  <c r="BK70" i="130"/>
  <c r="BL70" i="130"/>
  <c r="BO70" i="130"/>
  <c r="D71" i="130"/>
  <c r="G71" i="130"/>
  <c r="H71" i="130"/>
  <c r="K71" i="130"/>
  <c r="O71" i="130"/>
  <c r="P71" i="130"/>
  <c r="S71" i="130"/>
  <c r="U71" i="130"/>
  <c r="V71" i="130"/>
  <c r="X71" i="130"/>
  <c r="AA71" i="130"/>
  <c r="AB71" i="130"/>
  <c r="AE71" i="130"/>
  <c r="AF71" i="130"/>
  <c r="AI71" i="130"/>
  <c r="AK71" i="130"/>
  <c r="AL71" i="130"/>
  <c r="AN71" i="130"/>
  <c r="AQ71" i="130"/>
  <c r="BR40" i="130" s="1"/>
  <c r="AR71" i="130"/>
  <c r="AU71" i="130"/>
  <c r="AV71" i="130"/>
  <c r="AY71" i="130"/>
  <c r="AZ71" i="130"/>
  <c r="BC71" i="130"/>
  <c r="BT40" i="130" s="1"/>
  <c r="BE71" i="130"/>
  <c r="BF71" i="130"/>
  <c r="BH71" i="130"/>
  <c r="BK71" i="130"/>
  <c r="BL71" i="130"/>
  <c r="BO71" i="130"/>
  <c r="D72" i="130"/>
  <c r="G72" i="130"/>
  <c r="H72" i="130"/>
  <c r="K72" i="130"/>
  <c r="O72" i="130"/>
  <c r="P72" i="130"/>
  <c r="S72" i="130"/>
  <c r="U72" i="130"/>
  <c r="V72" i="130"/>
  <c r="X72" i="130"/>
  <c r="AA72" i="130"/>
  <c r="AB72" i="130"/>
  <c r="AE72" i="130"/>
  <c r="AF72" i="130"/>
  <c r="AI72" i="130"/>
  <c r="AK72" i="130"/>
  <c r="AL72" i="130"/>
  <c r="AN72" i="130"/>
  <c r="AQ72" i="130"/>
  <c r="BR41" i="130" s="1"/>
  <c r="AR72" i="130"/>
  <c r="AU72" i="130"/>
  <c r="AV72" i="130"/>
  <c r="AY72" i="130"/>
  <c r="AZ72" i="130"/>
  <c r="BC72" i="130"/>
  <c r="BT41" i="130" s="1"/>
  <c r="BE72" i="130"/>
  <c r="BF72" i="130"/>
  <c r="BH72" i="130"/>
  <c r="BK72" i="130"/>
  <c r="BL72" i="130"/>
  <c r="BO72" i="130"/>
  <c r="D73" i="130"/>
  <c r="G73" i="130"/>
  <c r="H73" i="130"/>
  <c r="K73" i="130"/>
  <c r="O73" i="130"/>
  <c r="P73" i="130"/>
  <c r="S73" i="130"/>
  <c r="U73" i="130"/>
  <c r="V73" i="130"/>
  <c r="X73" i="130"/>
  <c r="AA73" i="130"/>
  <c r="AB73" i="130"/>
  <c r="AE73" i="130"/>
  <c r="AF73" i="130"/>
  <c r="AI73" i="130"/>
  <c r="AK73" i="130"/>
  <c r="AL73" i="130"/>
  <c r="AN73" i="130"/>
  <c r="AQ73" i="130"/>
  <c r="BR42" i="130" s="1"/>
  <c r="AR73" i="130"/>
  <c r="AU73" i="130"/>
  <c r="AV73" i="130"/>
  <c r="AY73" i="130"/>
  <c r="AZ73" i="130"/>
  <c r="BC73" i="130"/>
  <c r="BT42" i="130" s="1"/>
  <c r="BE73" i="130"/>
  <c r="BF73" i="130"/>
  <c r="BH73" i="130"/>
  <c r="BK73" i="130"/>
  <c r="BL73" i="130"/>
  <c r="BO73" i="130"/>
  <c r="D74" i="130"/>
  <c r="G74" i="130"/>
  <c r="H74" i="130"/>
  <c r="K74" i="130"/>
  <c r="O74" i="130"/>
  <c r="P74" i="130"/>
  <c r="S74" i="130"/>
  <c r="U74" i="130"/>
  <c r="V74" i="130"/>
  <c r="X74" i="130"/>
  <c r="AA74" i="130"/>
  <c r="AB74" i="130"/>
  <c r="AE74" i="130"/>
  <c r="AF74" i="130"/>
  <c r="AI74" i="130"/>
  <c r="AK74" i="130"/>
  <c r="AL74" i="130"/>
  <c r="AN74" i="130"/>
  <c r="AQ74" i="130"/>
  <c r="BR43" i="130" s="1"/>
  <c r="AR74" i="130"/>
  <c r="AU74" i="130"/>
  <c r="AV74" i="130"/>
  <c r="AY74" i="130"/>
  <c r="AZ74" i="130"/>
  <c r="BC74" i="130"/>
  <c r="BT43" i="130" s="1"/>
  <c r="BE74" i="130"/>
  <c r="BF74" i="130"/>
  <c r="BH74" i="130"/>
  <c r="BK74" i="130"/>
  <c r="BL74" i="130"/>
  <c r="BO74" i="130"/>
  <c r="D75" i="130"/>
  <c r="G75" i="130"/>
  <c r="H75" i="130"/>
  <c r="K75" i="130"/>
  <c r="O75" i="130"/>
  <c r="P75" i="130"/>
  <c r="S75" i="130"/>
  <c r="U75" i="130"/>
  <c r="V75" i="130"/>
  <c r="X75" i="130"/>
  <c r="AA75" i="130"/>
  <c r="AB75" i="130"/>
  <c r="AE75" i="130"/>
  <c r="AF75" i="130"/>
  <c r="AI75" i="130"/>
  <c r="AK75" i="130"/>
  <c r="AL75" i="130"/>
  <c r="AN75" i="130"/>
  <c r="AQ75" i="130"/>
  <c r="BR44" i="130" s="1"/>
  <c r="AR75" i="130"/>
  <c r="AU75" i="130"/>
  <c r="AV75" i="130"/>
  <c r="AY75" i="130"/>
  <c r="AZ75" i="130"/>
  <c r="BC75" i="130"/>
  <c r="BT44" i="130" s="1"/>
  <c r="BE75" i="130"/>
  <c r="BF75" i="130"/>
  <c r="BH75" i="130"/>
  <c r="BK75" i="130"/>
  <c r="BL75" i="130"/>
  <c r="BO75" i="130"/>
  <c r="D76" i="130"/>
  <c r="G76" i="130"/>
  <c r="H76" i="130"/>
  <c r="K76" i="130"/>
  <c r="O76" i="130"/>
  <c r="P76" i="130"/>
  <c r="S76" i="130"/>
  <c r="U76" i="130"/>
  <c r="V76" i="130"/>
  <c r="X76" i="130"/>
  <c r="AA76" i="130"/>
  <c r="AB76" i="130"/>
  <c r="AE76" i="130"/>
  <c r="AF76" i="130"/>
  <c r="AI76" i="130"/>
  <c r="AK76" i="130"/>
  <c r="AL76" i="130"/>
  <c r="AN76" i="130"/>
  <c r="AQ76" i="130"/>
  <c r="BR45" i="130" s="1"/>
  <c r="AR76" i="130"/>
  <c r="AU76" i="130"/>
  <c r="AV76" i="130"/>
  <c r="AY76" i="130"/>
  <c r="AZ76" i="130"/>
  <c r="BC76" i="130"/>
  <c r="BT45" i="130" s="1"/>
  <c r="BE76" i="130"/>
  <c r="BF76" i="130"/>
  <c r="BH76" i="130"/>
  <c r="BK76" i="130"/>
  <c r="BL76" i="130"/>
  <c r="BO76" i="130"/>
  <c r="D77" i="130"/>
  <c r="G77" i="130"/>
  <c r="H77" i="130"/>
  <c r="K77" i="130"/>
  <c r="O77" i="130"/>
  <c r="P77" i="130"/>
  <c r="S77" i="130"/>
  <c r="U77" i="130"/>
  <c r="V77" i="130"/>
  <c r="X77" i="130"/>
  <c r="AA77" i="130"/>
  <c r="AB77" i="130"/>
  <c r="AE77" i="130"/>
  <c r="AF77" i="130"/>
  <c r="AI77" i="130"/>
  <c r="AK77" i="130"/>
  <c r="AL77" i="130"/>
  <c r="AN77" i="130"/>
  <c r="AQ77" i="130"/>
  <c r="BR46" i="130" s="1"/>
  <c r="AR77" i="130"/>
  <c r="AU77" i="130"/>
  <c r="AV77" i="130"/>
  <c r="AY77" i="130"/>
  <c r="AZ77" i="130"/>
  <c r="BC77" i="130"/>
  <c r="BT46" i="130" s="1"/>
  <c r="BE77" i="130"/>
  <c r="BF77" i="130"/>
  <c r="BH77" i="130"/>
  <c r="BK77" i="130"/>
  <c r="BL77" i="130"/>
  <c r="BO77" i="130"/>
  <c r="D78" i="130"/>
  <c r="G78" i="130"/>
  <c r="H78" i="130"/>
  <c r="K78" i="130"/>
  <c r="O78" i="130"/>
  <c r="P78" i="130"/>
  <c r="S78" i="130"/>
  <c r="U78" i="130"/>
  <c r="V78" i="130"/>
  <c r="X78" i="130"/>
  <c r="AA78" i="130"/>
  <c r="AB78" i="130"/>
  <c r="AE78" i="130"/>
  <c r="AF78" i="130"/>
  <c r="AI78" i="130"/>
  <c r="AK78" i="130"/>
  <c r="AL78" i="130"/>
  <c r="AN78" i="130"/>
  <c r="AQ78" i="130"/>
  <c r="BR47" i="130" s="1"/>
  <c r="AR78" i="130"/>
  <c r="AU78" i="130"/>
  <c r="AV78" i="130"/>
  <c r="AY78" i="130"/>
  <c r="AZ78" i="130"/>
  <c r="BC78" i="130"/>
  <c r="BT47" i="130" s="1"/>
  <c r="BE78" i="130"/>
  <c r="BF78" i="130"/>
  <c r="BH78" i="130"/>
  <c r="BK78" i="130"/>
  <c r="BL78" i="130"/>
  <c r="BO78" i="130"/>
  <c r="D79" i="130"/>
  <c r="G79" i="130"/>
  <c r="H79" i="130"/>
  <c r="K79" i="130"/>
  <c r="O79" i="130"/>
  <c r="P79" i="130"/>
  <c r="S79" i="130"/>
  <c r="U79" i="130"/>
  <c r="V79" i="130"/>
  <c r="X79" i="130"/>
  <c r="AA79" i="130"/>
  <c r="AB79" i="130"/>
  <c r="AE79" i="130"/>
  <c r="AF79" i="130"/>
  <c r="AI79" i="130"/>
  <c r="AK79" i="130"/>
  <c r="AL79" i="130"/>
  <c r="AN79" i="130"/>
  <c r="AQ79" i="130"/>
  <c r="BR48" i="130" s="1"/>
  <c r="AR79" i="130"/>
  <c r="AU79" i="130"/>
  <c r="AV79" i="130"/>
  <c r="AY79" i="130"/>
  <c r="AZ79" i="130"/>
  <c r="BC79" i="130"/>
  <c r="BT48" i="130" s="1"/>
  <c r="BE79" i="130"/>
  <c r="BF79" i="130"/>
  <c r="BH79" i="130"/>
  <c r="BK79" i="130"/>
  <c r="BL79" i="130"/>
  <c r="BO79" i="130"/>
  <c r="BG42" i="130" l="1"/>
  <c r="BG61" i="130"/>
  <c r="BG57" i="130"/>
  <c r="BG53" i="130"/>
  <c r="BG9" i="130"/>
  <c r="BT7" i="130"/>
  <c r="AM47" i="130"/>
  <c r="AM39" i="130"/>
  <c r="AM35" i="130"/>
  <c r="AM41" i="130"/>
  <c r="AM13" i="130"/>
  <c r="AM55" i="130"/>
  <c r="AM51" i="130"/>
  <c r="BR6" i="130"/>
  <c r="BW35" i="130" s="1"/>
  <c r="AM52" i="130"/>
  <c r="BR7" i="130"/>
  <c r="AM7" i="130"/>
  <c r="W53" i="130"/>
  <c r="W47" i="130"/>
  <c r="W13" i="130"/>
  <c r="W41" i="130"/>
  <c r="W18" i="130"/>
  <c r="W56" i="130"/>
  <c r="W46" i="130"/>
  <c r="W24" i="130"/>
  <c r="W20" i="130"/>
  <c r="W12" i="130"/>
  <c r="W59" i="130"/>
  <c r="W45" i="130"/>
  <c r="W39" i="130"/>
  <c r="AM15" i="130"/>
  <c r="W15" i="130"/>
  <c r="AM61" i="130"/>
  <c r="AM60" i="130"/>
  <c r="BG59" i="130"/>
  <c r="AM57" i="130"/>
  <c r="BG55" i="130"/>
  <c r="W52" i="130"/>
  <c r="BG51" i="130"/>
  <c r="BG45" i="130"/>
  <c r="W42" i="130"/>
  <c r="BG29" i="130"/>
  <c r="BG28" i="130"/>
  <c r="AM27" i="130"/>
  <c r="BG20" i="130"/>
  <c r="AM17" i="130"/>
  <c r="BG15" i="130"/>
  <c r="AM11" i="130"/>
  <c r="AM79" i="130"/>
  <c r="W79" i="130"/>
  <c r="BG77" i="130"/>
  <c r="AM75" i="130"/>
  <c r="W75" i="130"/>
  <c r="BG73" i="130"/>
  <c r="AM71" i="130"/>
  <c r="W71" i="130"/>
  <c r="BG69" i="130"/>
  <c r="AM67" i="130"/>
  <c r="W67" i="130"/>
  <c r="BG65" i="130"/>
  <c r="AM63" i="130"/>
  <c r="W63" i="130"/>
  <c r="W54" i="130"/>
  <c r="W50" i="130"/>
  <c r="W49" i="130"/>
  <c r="BG41" i="130"/>
  <c r="W38" i="130"/>
  <c r="AM33" i="130"/>
  <c r="W28" i="130"/>
  <c r="BG26" i="130"/>
  <c r="W6" i="130"/>
  <c r="AM56" i="130"/>
  <c r="AM34" i="130"/>
  <c r="BG12" i="130"/>
  <c r="AM8" i="130"/>
  <c r="BG78" i="130"/>
  <c r="AM76" i="130"/>
  <c r="BG74" i="130"/>
  <c r="AM72" i="130"/>
  <c r="BG70" i="130"/>
  <c r="BG60" i="130"/>
  <c r="AM59" i="130"/>
  <c r="AM40" i="130"/>
  <c r="AM31" i="130"/>
  <c r="AM28" i="130"/>
  <c r="AM19" i="130"/>
  <c r="AM10" i="130"/>
  <c r="AM45" i="130"/>
  <c r="BG79" i="130"/>
  <c r="BG75" i="130"/>
  <c r="AM73" i="130"/>
  <c r="BG71" i="130"/>
  <c r="AM69" i="130"/>
  <c r="BG67" i="130"/>
  <c r="AM65" i="130"/>
  <c r="BG63" i="130"/>
  <c r="BG56" i="130"/>
  <c r="AM53" i="130"/>
  <c r="AM49" i="130"/>
  <c r="BG47" i="130"/>
  <c r="BG46" i="130"/>
  <c r="AM44" i="130"/>
  <c r="AM43" i="130"/>
  <c r="BG38" i="130"/>
  <c r="BG35" i="130"/>
  <c r="AM25" i="130"/>
  <c r="AM24" i="130"/>
  <c r="BG23" i="130"/>
  <c r="BG22" i="130"/>
  <c r="BG21" i="130"/>
  <c r="BG19" i="130"/>
  <c r="W61" i="130"/>
  <c r="W55" i="130"/>
  <c r="W19" i="130"/>
  <c r="W58" i="130"/>
  <c r="W36" i="130"/>
  <c r="W29" i="130"/>
  <c r="W26" i="130"/>
  <c r="W25" i="130"/>
  <c r="W21" i="130"/>
  <c r="W16" i="130"/>
  <c r="W11" i="130"/>
  <c r="W65" i="130"/>
  <c r="W60" i="130"/>
  <c r="W48" i="130"/>
  <c r="W40" i="130"/>
  <c r="W34" i="130"/>
  <c r="W33" i="130"/>
  <c r="W8" i="130"/>
  <c r="W76" i="130"/>
  <c r="W72" i="130"/>
  <c r="AM68" i="130"/>
  <c r="W68" i="130"/>
  <c r="BG66" i="130"/>
  <c r="AM64" i="130"/>
  <c r="W64" i="130"/>
  <c r="AM62" i="130"/>
  <c r="BG58" i="130"/>
  <c r="W57" i="130"/>
  <c r="AM54" i="130"/>
  <c r="AM38" i="130"/>
  <c r="BG31" i="130"/>
  <c r="AM30" i="130"/>
  <c r="AM22" i="130"/>
  <c r="BG18" i="130"/>
  <c r="W17" i="130"/>
  <c r="AM14" i="130"/>
  <c r="BG10" i="130"/>
  <c r="W9" i="130"/>
  <c r="AM6" i="130"/>
  <c r="AM77" i="130"/>
  <c r="W77" i="130"/>
  <c r="W73" i="130"/>
  <c r="W69" i="130"/>
  <c r="BG40" i="130"/>
  <c r="W37" i="130"/>
  <c r="BG32" i="130"/>
  <c r="W31" i="130"/>
  <c r="BG24" i="130"/>
  <c r="AM20" i="130"/>
  <c r="BG16" i="130"/>
  <c r="AM12" i="130"/>
  <c r="BG8" i="130"/>
  <c r="W7" i="130"/>
  <c r="AM32" i="130"/>
  <c r="AM78" i="130"/>
  <c r="W78" i="130"/>
  <c r="BG76" i="130"/>
  <c r="AM74" i="130"/>
  <c r="W74" i="130"/>
  <c r="BG72" i="130"/>
  <c r="AM70" i="130"/>
  <c r="W70" i="130"/>
  <c r="BG68" i="130"/>
  <c r="AM66" i="130"/>
  <c r="W66" i="130"/>
  <c r="BG64" i="130"/>
  <c r="AM58" i="130"/>
  <c r="BG54" i="130"/>
  <c r="AM48" i="130"/>
  <c r="W32" i="130"/>
  <c r="BG30" i="130"/>
  <c r="AM18" i="130"/>
  <c r="AM16" i="130"/>
  <c r="BG14" i="130"/>
  <c r="BG6" i="130"/>
  <c r="BW23" i="130"/>
  <c r="BW26" i="130"/>
  <c r="BG52" i="130"/>
  <c r="AM50" i="130"/>
  <c r="BG44" i="130"/>
  <c r="AM42" i="130"/>
  <c r="BG36" i="130"/>
  <c r="AM26" i="130"/>
  <c r="W23" i="130"/>
  <c r="W51" i="130"/>
  <c r="BG48" i="130"/>
  <c r="AM46" i="130"/>
  <c r="W43" i="130"/>
  <c r="W35" i="130"/>
  <c r="BV26" i="130" l="1"/>
  <c r="BX26" i="130" s="1"/>
  <c r="BY26" i="130"/>
  <c r="BV35" i="130"/>
  <c r="BX35" i="130" s="1"/>
  <c r="BY35" i="130" s="1"/>
  <c r="BV23" i="130"/>
  <c r="BX23" i="130" s="1"/>
  <c r="BY23" i="130" s="1"/>
  <c r="BW21" i="130"/>
  <c r="BW19" i="130"/>
  <c r="BW27" i="130"/>
  <c r="BW12" i="130"/>
  <c r="BW47" i="130"/>
  <c r="BW44" i="130"/>
  <c r="BW37" i="130"/>
  <c r="BW48" i="130"/>
  <c r="BW40" i="130"/>
  <c r="BW16" i="130"/>
  <c r="BW31" i="130"/>
  <c r="BW32" i="130"/>
  <c r="BW28" i="130"/>
  <c r="BW24" i="130"/>
  <c r="BW6" i="130"/>
  <c r="BW25" i="130"/>
  <c r="BW41" i="130"/>
  <c r="BW15" i="130"/>
  <c r="BW10" i="130"/>
  <c r="BW46" i="130"/>
  <c r="BW11" i="130"/>
  <c r="BW29" i="130"/>
  <c r="BW45" i="130"/>
  <c r="BW36" i="130"/>
  <c r="BW14" i="130"/>
  <c r="BW38" i="130"/>
  <c r="BW34" i="130"/>
  <c r="BW13" i="130"/>
  <c r="BW30" i="130"/>
  <c r="BW7" i="130"/>
  <c r="BW8" i="130"/>
  <c r="BW17" i="130"/>
  <c r="BW33" i="130"/>
  <c r="BW20" i="130"/>
  <c r="BW42" i="130"/>
  <c r="BW22" i="130"/>
  <c r="BW43" i="130"/>
  <c r="BW18" i="130"/>
  <c r="BW39" i="130"/>
  <c r="BW9" i="130"/>
  <c r="BV34" i="130" l="1"/>
  <c r="BX34" i="130" s="1"/>
  <c r="BY34" i="130" s="1"/>
  <c r="BV40" i="130"/>
  <c r="BX40" i="130" s="1"/>
  <c r="BY40" i="130" s="1"/>
  <c r="BV18" i="130"/>
  <c r="BX18" i="130" s="1"/>
  <c r="BY18" i="130"/>
  <c r="BV24" i="130"/>
  <c r="BX24" i="130" s="1"/>
  <c r="BY24" i="130" s="1"/>
  <c r="BV19" i="130"/>
  <c r="BX19" i="130" s="1"/>
  <c r="BY19" i="130" s="1"/>
  <c r="BV8" i="130"/>
  <c r="BX8" i="130" s="1"/>
  <c r="BY8" i="130" s="1"/>
  <c r="BV14" i="130"/>
  <c r="BX14" i="130" s="1"/>
  <c r="BY14" i="130"/>
  <c r="BV28" i="130"/>
  <c r="BX28" i="130" s="1"/>
  <c r="BY28" i="130" s="1"/>
  <c r="BV37" i="130"/>
  <c r="BX37" i="130" s="1"/>
  <c r="BY37" i="130"/>
  <c r="BV21" i="130"/>
  <c r="BX21" i="130" s="1"/>
  <c r="BY21" i="130"/>
  <c r="BV22" i="130"/>
  <c r="BX22" i="130" s="1"/>
  <c r="BY22" i="130" s="1"/>
  <c r="BV7" i="130"/>
  <c r="BX7" i="130" s="1"/>
  <c r="BY7" i="130" s="1"/>
  <c r="BV36" i="130"/>
  <c r="BX36" i="130" s="1"/>
  <c r="BY36" i="130" s="1"/>
  <c r="BV15" i="130"/>
  <c r="BX15" i="130" s="1"/>
  <c r="BY15" i="130" s="1"/>
  <c r="BV32" i="130"/>
  <c r="BX32" i="130" s="1"/>
  <c r="BY32" i="130" s="1"/>
  <c r="BV44" i="130"/>
  <c r="BX44" i="130" s="1"/>
  <c r="BY44" i="130"/>
  <c r="BV39" i="130"/>
  <c r="BX39" i="130" s="1"/>
  <c r="BY39" i="130" s="1"/>
  <c r="BV11" i="130"/>
  <c r="BX11" i="130" s="1"/>
  <c r="BY11" i="130"/>
  <c r="BV17" i="130"/>
  <c r="BX17" i="130" s="1"/>
  <c r="BY17" i="130"/>
  <c r="BV38" i="130"/>
  <c r="BX38" i="130" s="1"/>
  <c r="BY38" i="130" s="1"/>
  <c r="BV48" i="130"/>
  <c r="BX48" i="130" s="1"/>
  <c r="BY48" i="130" s="1"/>
  <c r="BV42" i="130"/>
  <c r="BX42" i="130" s="1"/>
  <c r="BY42" i="130" s="1"/>
  <c r="BV45" i="130"/>
  <c r="BX45" i="130" s="1"/>
  <c r="BY45" i="130"/>
  <c r="BV31" i="130"/>
  <c r="BX31" i="130" s="1"/>
  <c r="BY31" i="130" s="1"/>
  <c r="BV47" i="130"/>
  <c r="BX47" i="130" s="1"/>
  <c r="BY47" i="130"/>
  <c r="BV33" i="130"/>
  <c r="BX33" i="130" s="1"/>
  <c r="BY33" i="130" s="1"/>
  <c r="BV27" i="130"/>
  <c r="BX27" i="130" s="1"/>
  <c r="BY27" i="130" s="1"/>
  <c r="BV30" i="130"/>
  <c r="BX30" i="130" s="1"/>
  <c r="BY30" i="130"/>
  <c r="BV41" i="130"/>
  <c r="BX41" i="130" s="1"/>
  <c r="BY41" i="130" s="1"/>
  <c r="BV9" i="130"/>
  <c r="BX9" i="130" s="1"/>
  <c r="BY9" i="130" s="1"/>
  <c r="BV20" i="130"/>
  <c r="BX20" i="130" s="1"/>
  <c r="BY20" i="130" s="1"/>
  <c r="BV13" i="130"/>
  <c r="BX13" i="130" s="1"/>
  <c r="BY13" i="130" s="1"/>
  <c r="BV29" i="130"/>
  <c r="BX29" i="130" s="1"/>
  <c r="BY29" i="130" s="1"/>
  <c r="BV25" i="130"/>
  <c r="BX25" i="130" s="1"/>
  <c r="BY25" i="130" s="1"/>
  <c r="BV16" i="130"/>
  <c r="BX16" i="130" s="1"/>
  <c r="BY16" i="130" s="1"/>
  <c r="BV12" i="130"/>
  <c r="BX12" i="130" s="1"/>
  <c r="BY12" i="130" s="1"/>
  <c r="BV46" i="130"/>
  <c r="BX46" i="130" s="1"/>
  <c r="BY46" i="130"/>
  <c r="BV43" i="130"/>
  <c r="BX43" i="130" s="1"/>
  <c r="BY43" i="130" s="1"/>
  <c r="BV10" i="130"/>
  <c r="BX10" i="130" s="1"/>
  <c r="BY10" i="130" s="1"/>
  <c r="DI7" i="40"/>
  <c r="DI8" i="40"/>
  <c r="DI9" i="40"/>
  <c r="DI10" i="40"/>
  <c r="DI11" i="40"/>
  <c r="DI12" i="40"/>
  <c r="DI13" i="40"/>
  <c r="DI14" i="40"/>
  <c r="DI15" i="40"/>
  <c r="DI16" i="40"/>
  <c r="DI17" i="40"/>
  <c r="DI18" i="40"/>
  <c r="DI19" i="40"/>
  <c r="DI20" i="40"/>
  <c r="DI21" i="40"/>
  <c r="DI22" i="40"/>
  <c r="DI23" i="40"/>
  <c r="DI24" i="40"/>
  <c r="DI25" i="40"/>
  <c r="DI26" i="40"/>
  <c r="DI27" i="40"/>
  <c r="DI28" i="40"/>
  <c r="DI29" i="40"/>
  <c r="DI30" i="40"/>
  <c r="DI31" i="40"/>
  <c r="DI32" i="40"/>
  <c r="DI33" i="40"/>
  <c r="DI34" i="40"/>
  <c r="DI35" i="40"/>
  <c r="DI36" i="40"/>
  <c r="DI37" i="40"/>
  <c r="DI38" i="40"/>
  <c r="DI39" i="40"/>
  <c r="DI40" i="40"/>
  <c r="DI41" i="40"/>
  <c r="DI42" i="40"/>
  <c r="DI43" i="40"/>
  <c r="DI44" i="40"/>
  <c r="DI45" i="40"/>
  <c r="DI46" i="40"/>
  <c r="DI47" i="40"/>
  <c r="DI48" i="40"/>
  <c r="DF7" i="40"/>
  <c r="DF8" i="40"/>
  <c r="DF9" i="40"/>
  <c r="DF10" i="40"/>
  <c r="DF11" i="40"/>
  <c r="DF12" i="40"/>
  <c r="DF13" i="40"/>
  <c r="DF14" i="40"/>
  <c r="DF15" i="40"/>
  <c r="DF16" i="40"/>
  <c r="DF17" i="40"/>
  <c r="DF18" i="40"/>
  <c r="DF19" i="40"/>
  <c r="DF20" i="40"/>
  <c r="DF21" i="40"/>
  <c r="DF22" i="40"/>
  <c r="DF23" i="40"/>
  <c r="DF24" i="40"/>
  <c r="DF25" i="40"/>
  <c r="DF26" i="40"/>
  <c r="DF27" i="40"/>
  <c r="DF28" i="40"/>
  <c r="DF29" i="40"/>
  <c r="DF30" i="40"/>
  <c r="DF31" i="40"/>
  <c r="DF32" i="40"/>
  <c r="DF33" i="40"/>
  <c r="DF34" i="40"/>
  <c r="DF35" i="40"/>
  <c r="DF36" i="40"/>
  <c r="DF37" i="40"/>
  <c r="DF38" i="40"/>
  <c r="DF39" i="40"/>
  <c r="DF40" i="40"/>
  <c r="DF41" i="40"/>
  <c r="DF42" i="40"/>
  <c r="DF43" i="40"/>
  <c r="DF44" i="40"/>
  <c r="DF45" i="40"/>
  <c r="DF46" i="40"/>
  <c r="DF47" i="40"/>
  <c r="DF48" i="40"/>
  <c r="DC7" i="40"/>
  <c r="DC8" i="40"/>
  <c r="DC9" i="40"/>
  <c r="DC10" i="40"/>
  <c r="DC11" i="40"/>
  <c r="DC12" i="40"/>
  <c r="DC13" i="40"/>
  <c r="DC14" i="40"/>
  <c r="DC15" i="40"/>
  <c r="DC16" i="40"/>
  <c r="DC17" i="40"/>
  <c r="DC18" i="40"/>
  <c r="DC19" i="40"/>
  <c r="DC20" i="40"/>
  <c r="DC21" i="40"/>
  <c r="DC22" i="40"/>
  <c r="DC23" i="40"/>
  <c r="DC24" i="40"/>
  <c r="DC25" i="40"/>
  <c r="DC26" i="40"/>
  <c r="DC27" i="40"/>
  <c r="DC28" i="40"/>
  <c r="DC29" i="40"/>
  <c r="DC30" i="40"/>
  <c r="DC31" i="40"/>
  <c r="DC32" i="40"/>
  <c r="DC33" i="40"/>
  <c r="DC34" i="40"/>
  <c r="DC35" i="40"/>
  <c r="DC36" i="40"/>
  <c r="DC37" i="40"/>
  <c r="DC38" i="40"/>
  <c r="DC39" i="40"/>
  <c r="DC40" i="40"/>
  <c r="DC41" i="40"/>
  <c r="DC42" i="40"/>
  <c r="DC43" i="40"/>
  <c r="DC44" i="40"/>
  <c r="DC45" i="40"/>
  <c r="DC46" i="40"/>
  <c r="DC47" i="40"/>
  <c r="DC48" i="40"/>
  <c r="CZ7" i="40"/>
  <c r="CZ8" i="40"/>
  <c r="CZ9" i="40"/>
  <c r="CZ10" i="40"/>
  <c r="CZ11" i="40"/>
  <c r="CZ12" i="40"/>
  <c r="CZ13" i="40"/>
  <c r="CZ14" i="40"/>
  <c r="CZ15" i="40"/>
  <c r="CZ16" i="40"/>
  <c r="CZ17" i="40"/>
  <c r="CZ18" i="40"/>
  <c r="CZ19" i="40"/>
  <c r="CZ20" i="40"/>
  <c r="CZ21" i="40"/>
  <c r="CZ22" i="40"/>
  <c r="CZ23" i="40"/>
  <c r="CZ24" i="40"/>
  <c r="CZ25" i="40"/>
  <c r="CZ26" i="40"/>
  <c r="CZ27" i="40"/>
  <c r="CZ28" i="40"/>
  <c r="CZ29" i="40"/>
  <c r="CZ30" i="40"/>
  <c r="CZ31" i="40"/>
  <c r="CZ32" i="40"/>
  <c r="CZ33" i="40"/>
  <c r="CZ34" i="40"/>
  <c r="CZ35" i="40"/>
  <c r="CZ36" i="40"/>
  <c r="CZ37" i="40"/>
  <c r="CZ38" i="40"/>
  <c r="CZ39" i="40"/>
  <c r="CZ40" i="40"/>
  <c r="CZ41" i="40"/>
  <c r="CZ42" i="40"/>
  <c r="CZ43" i="40"/>
  <c r="CZ44" i="40"/>
  <c r="CZ45" i="40"/>
  <c r="CZ46" i="40"/>
  <c r="CZ47" i="40"/>
  <c r="CZ48" i="40"/>
  <c r="CW7" i="40"/>
  <c r="CW8" i="40"/>
  <c r="CW9" i="40"/>
  <c r="CW10" i="40"/>
  <c r="CW11" i="40"/>
  <c r="CW12" i="40"/>
  <c r="CW13" i="40"/>
  <c r="CW14" i="40"/>
  <c r="CW15" i="40"/>
  <c r="CW16" i="40"/>
  <c r="CW17" i="40"/>
  <c r="CW18" i="40"/>
  <c r="CW19" i="40"/>
  <c r="CW20" i="40"/>
  <c r="CW21" i="40"/>
  <c r="CW22" i="40"/>
  <c r="CW23" i="40"/>
  <c r="CW24" i="40"/>
  <c r="CW25" i="40"/>
  <c r="CW26" i="40"/>
  <c r="CW27" i="40"/>
  <c r="CW28" i="40"/>
  <c r="CW29" i="40"/>
  <c r="CW30" i="40"/>
  <c r="CW31" i="40"/>
  <c r="CW32" i="40"/>
  <c r="CW33" i="40"/>
  <c r="CW34" i="40"/>
  <c r="CW35" i="40"/>
  <c r="CW36" i="40"/>
  <c r="CW37" i="40"/>
  <c r="CW38" i="40"/>
  <c r="CW39" i="40"/>
  <c r="CW40" i="40"/>
  <c r="CW41" i="40"/>
  <c r="CW42" i="40"/>
  <c r="CW43" i="40"/>
  <c r="CW44" i="40"/>
  <c r="CW45" i="40"/>
  <c r="CW46" i="40"/>
  <c r="CW47" i="40"/>
  <c r="CW48" i="40"/>
  <c r="CT7" i="40"/>
  <c r="CT8" i="40"/>
  <c r="CT9" i="40"/>
  <c r="CT10" i="40"/>
  <c r="CT11" i="40"/>
  <c r="CT12" i="40"/>
  <c r="CT13" i="40"/>
  <c r="CT14" i="40"/>
  <c r="CT15" i="40"/>
  <c r="CT16" i="40"/>
  <c r="CT17" i="40"/>
  <c r="CT18" i="40"/>
  <c r="CT19" i="40"/>
  <c r="CT20" i="40"/>
  <c r="CT21" i="40"/>
  <c r="CT22" i="40"/>
  <c r="CT23" i="40"/>
  <c r="CT24" i="40"/>
  <c r="CT25" i="40"/>
  <c r="CT26" i="40"/>
  <c r="CT27" i="40"/>
  <c r="CT28" i="40"/>
  <c r="CT29" i="40"/>
  <c r="CT30" i="40"/>
  <c r="CT31" i="40"/>
  <c r="CT32" i="40"/>
  <c r="CT33" i="40"/>
  <c r="CT34" i="40"/>
  <c r="CT35" i="40"/>
  <c r="CT36" i="40"/>
  <c r="CT37" i="40"/>
  <c r="CT38" i="40"/>
  <c r="CT39" i="40"/>
  <c r="CT40" i="40"/>
  <c r="CT41" i="40"/>
  <c r="CT42" i="40"/>
  <c r="CT43" i="40"/>
  <c r="CT44" i="40"/>
  <c r="CT45" i="40"/>
  <c r="CT46" i="40"/>
  <c r="CT47" i="40"/>
  <c r="CT48" i="40"/>
  <c r="CQ7" i="40"/>
  <c r="CQ8" i="40"/>
  <c r="CQ9" i="40"/>
  <c r="CQ10" i="40"/>
  <c r="CQ11" i="40"/>
  <c r="CQ12" i="40"/>
  <c r="CQ13" i="40"/>
  <c r="CQ14" i="40"/>
  <c r="CQ15" i="40"/>
  <c r="CQ16" i="40"/>
  <c r="CQ17" i="40"/>
  <c r="CQ18" i="40"/>
  <c r="CQ19" i="40"/>
  <c r="CQ20" i="40"/>
  <c r="CQ21" i="40"/>
  <c r="CQ22" i="40"/>
  <c r="CQ23" i="40"/>
  <c r="CQ24" i="40"/>
  <c r="CQ25" i="40"/>
  <c r="CQ26" i="40"/>
  <c r="CQ27" i="40"/>
  <c r="CQ28" i="40"/>
  <c r="CQ29" i="40"/>
  <c r="CQ30" i="40"/>
  <c r="CQ31" i="40"/>
  <c r="CQ32" i="40"/>
  <c r="CQ33" i="40"/>
  <c r="CQ34" i="40"/>
  <c r="CQ35" i="40"/>
  <c r="CQ36" i="40"/>
  <c r="CQ37" i="40"/>
  <c r="CQ38" i="40"/>
  <c r="CQ39" i="40"/>
  <c r="CQ40" i="40"/>
  <c r="CQ41" i="40"/>
  <c r="CQ42" i="40"/>
  <c r="CQ43" i="40"/>
  <c r="CQ44" i="40"/>
  <c r="CQ45" i="40"/>
  <c r="CQ46" i="40"/>
  <c r="CQ47" i="40"/>
  <c r="CQ48" i="40"/>
  <c r="CN7" i="40"/>
  <c r="CN8" i="40"/>
  <c r="CN9" i="40"/>
  <c r="CN10" i="40"/>
  <c r="CN11" i="40"/>
  <c r="CN12" i="40"/>
  <c r="CN13" i="40"/>
  <c r="CN14" i="40"/>
  <c r="CN15" i="40"/>
  <c r="CN16" i="40"/>
  <c r="CN17" i="40"/>
  <c r="CN18" i="40"/>
  <c r="CN19" i="40"/>
  <c r="CN20" i="40"/>
  <c r="CN21" i="40"/>
  <c r="CN22" i="40"/>
  <c r="CN23" i="40"/>
  <c r="CN24" i="40"/>
  <c r="CN25" i="40"/>
  <c r="CN26" i="40"/>
  <c r="CN27" i="40"/>
  <c r="CN28" i="40"/>
  <c r="CN29" i="40"/>
  <c r="CN30" i="40"/>
  <c r="CN31" i="40"/>
  <c r="CN32" i="40"/>
  <c r="CN33" i="40"/>
  <c r="CN34" i="40"/>
  <c r="CN35" i="40"/>
  <c r="CN36" i="40"/>
  <c r="CN37" i="40"/>
  <c r="CN38" i="40"/>
  <c r="CN39" i="40"/>
  <c r="CN40" i="40"/>
  <c r="CN41" i="40"/>
  <c r="CN42" i="40"/>
  <c r="CN43" i="40"/>
  <c r="CN44" i="40"/>
  <c r="CN45" i="40"/>
  <c r="CN46" i="40"/>
  <c r="CN47" i="40"/>
  <c r="CN48" i="40"/>
  <c r="CK7" i="40"/>
  <c r="CK8" i="40"/>
  <c r="CK9" i="40"/>
  <c r="CK10" i="40"/>
  <c r="CK11" i="40"/>
  <c r="CK12" i="40"/>
  <c r="CK13" i="40"/>
  <c r="CK14" i="40"/>
  <c r="CK15" i="40"/>
  <c r="CK16" i="40"/>
  <c r="CK17" i="40"/>
  <c r="CK18" i="40"/>
  <c r="CK19" i="40"/>
  <c r="CK20" i="40"/>
  <c r="CK21" i="40"/>
  <c r="CK22" i="40"/>
  <c r="CK23" i="40"/>
  <c r="CK24" i="40"/>
  <c r="CK25" i="40"/>
  <c r="CK26" i="40"/>
  <c r="CK27" i="40"/>
  <c r="CK28" i="40"/>
  <c r="CK29" i="40"/>
  <c r="CK30" i="40"/>
  <c r="CK31" i="40"/>
  <c r="CK32" i="40"/>
  <c r="CK33" i="40"/>
  <c r="CK34" i="40"/>
  <c r="CK35" i="40"/>
  <c r="CK36" i="40"/>
  <c r="CK37" i="40"/>
  <c r="CK38" i="40"/>
  <c r="CK39" i="40"/>
  <c r="CK40" i="40"/>
  <c r="CK41" i="40"/>
  <c r="CK42" i="40"/>
  <c r="CK43" i="40"/>
  <c r="CK44" i="40"/>
  <c r="CK45" i="40"/>
  <c r="CK46" i="40"/>
  <c r="CK47" i="40"/>
  <c r="CK48" i="40"/>
  <c r="DI6" i="40"/>
  <c r="DF6" i="40"/>
  <c r="DC6" i="40"/>
  <c r="CZ6" i="40"/>
  <c r="CW6" i="40"/>
  <c r="CT6" i="40"/>
  <c r="CQ6" i="40"/>
  <c r="CN6" i="40"/>
  <c r="CK6" i="40"/>
  <c r="CI7" i="130" l="1"/>
  <c r="CI8" i="130"/>
  <c r="CI9" i="130"/>
  <c r="CI10" i="130"/>
  <c r="CI11" i="130"/>
  <c r="CI12" i="130"/>
  <c r="CI13" i="130"/>
  <c r="CI14" i="130"/>
  <c r="CI15" i="130"/>
  <c r="CI16" i="130"/>
  <c r="CI17" i="130"/>
  <c r="CI18" i="130"/>
  <c r="CI19" i="130"/>
  <c r="CI20" i="130"/>
  <c r="CI21" i="130"/>
  <c r="CI22" i="130"/>
  <c r="CI23" i="130"/>
  <c r="CI24" i="130"/>
  <c r="CI25" i="130"/>
  <c r="CI26" i="130"/>
  <c r="CI27" i="130"/>
  <c r="CI28" i="130"/>
  <c r="CI29" i="130"/>
  <c r="CI30" i="130"/>
  <c r="CI31" i="130"/>
  <c r="CI32" i="130"/>
  <c r="CI33" i="130"/>
  <c r="CI34" i="130"/>
  <c r="CI35" i="130"/>
  <c r="CI36" i="130"/>
  <c r="CI37" i="130"/>
  <c r="CI38" i="130"/>
  <c r="CI39" i="130"/>
  <c r="CI40" i="130"/>
  <c r="CI41" i="130"/>
  <c r="CI42" i="130"/>
  <c r="CI43" i="130"/>
  <c r="CI44" i="130"/>
  <c r="CI45" i="130"/>
  <c r="CI46" i="130"/>
  <c r="CI47" i="130"/>
  <c r="CI48" i="130"/>
  <c r="CF7" i="130"/>
  <c r="CF8" i="130"/>
  <c r="CF9" i="130"/>
  <c r="CF10" i="130"/>
  <c r="CF11" i="130"/>
  <c r="CF12" i="130"/>
  <c r="CF13" i="130"/>
  <c r="CF14" i="130"/>
  <c r="CF15" i="130"/>
  <c r="CF16" i="130"/>
  <c r="CF17" i="130"/>
  <c r="CF18" i="130"/>
  <c r="CF19" i="130"/>
  <c r="CF20" i="130"/>
  <c r="CF21" i="130"/>
  <c r="CF22" i="130"/>
  <c r="CF23" i="130"/>
  <c r="CF24" i="130"/>
  <c r="CF25" i="130"/>
  <c r="CF26" i="130"/>
  <c r="CF27" i="130"/>
  <c r="CF28" i="130"/>
  <c r="CF29" i="130"/>
  <c r="CF30" i="130"/>
  <c r="CF31" i="130"/>
  <c r="CF32" i="130"/>
  <c r="CF33" i="130"/>
  <c r="CF34" i="130"/>
  <c r="CF35" i="130"/>
  <c r="CF36" i="130"/>
  <c r="CF37" i="130"/>
  <c r="CF38" i="130"/>
  <c r="CF39" i="130"/>
  <c r="CF40" i="130"/>
  <c r="CF41" i="130"/>
  <c r="CF42" i="130"/>
  <c r="CF43" i="130"/>
  <c r="CF44" i="130"/>
  <c r="CF45" i="130"/>
  <c r="CF46" i="130"/>
  <c r="CF47" i="130"/>
  <c r="CF48" i="130"/>
  <c r="CI6" i="130"/>
  <c r="CF6" i="130"/>
  <c r="Z6" i="38"/>
  <c r="T6" i="38"/>
  <c r="BA7" i="38"/>
  <c r="BA8" i="38"/>
  <c r="BA9" i="38"/>
  <c r="BA10" i="38"/>
  <c r="BA11" i="38"/>
  <c r="BA12" i="38"/>
  <c r="BA13" i="38"/>
  <c r="BA14" i="38"/>
  <c r="BA15" i="38"/>
  <c r="BA16" i="38"/>
  <c r="BA17" i="38"/>
  <c r="BA18" i="38"/>
  <c r="BA19" i="38"/>
  <c r="BA20" i="38"/>
  <c r="BA21" i="38"/>
  <c r="BA22" i="38"/>
  <c r="BA23" i="38"/>
  <c r="BA24" i="38"/>
  <c r="BA25" i="38"/>
  <c r="BA26" i="38"/>
  <c r="BA27" i="38"/>
  <c r="BA28" i="38"/>
  <c r="BA29" i="38"/>
  <c r="BA30" i="38"/>
  <c r="BA31" i="38"/>
  <c r="BA32" i="38"/>
  <c r="BA33" i="38"/>
  <c r="BA34" i="38"/>
  <c r="BA35" i="38"/>
  <c r="BA36" i="38"/>
  <c r="BA37" i="38"/>
  <c r="BA38" i="38"/>
  <c r="BA39" i="38"/>
  <c r="BA40" i="38"/>
  <c r="BA41" i="38"/>
  <c r="BA42" i="38"/>
  <c r="BA43" i="38"/>
  <c r="BA44" i="38"/>
  <c r="BA45" i="38"/>
  <c r="BA46" i="38"/>
  <c r="BA47" i="38"/>
  <c r="BA48" i="38"/>
  <c r="AX7" i="38"/>
  <c r="AX8" i="38"/>
  <c r="AX9" i="38"/>
  <c r="AX10" i="38"/>
  <c r="AX11" i="38"/>
  <c r="AX12" i="38"/>
  <c r="AX13" i="38"/>
  <c r="AX14" i="38"/>
  <c r="AX15" i="38"/>
  <c r="AX16" i="38"/>
  <c r="AX17" i="38"/>
  <c r="AX18" i="38"/>
  <c r="AX19" i="38"/>
  <c r="AX20" i="38"/>
  <c r="AX21" i="38"/>
  <c r="AX22" i="38"/>
  <c r="AX23" i="38"/>
  <c r="AX24" i="38"/>
  <c r="AX25" i="38"/>
  <c r="AX26" i="38"/>
  <c r="AX27" i="38"/>
  <c r="AX28" i="38"/>
  <c r="AX29" i="38"/>
  <c r="AX30" i="38"/>
  <c r="AX31" i="38"/>
  <c r="AX32" i="38"/>
  <c r="AX33" i="38"/>
  <c r="AX34" i="38"/>
  <c r="AX35" i="38"/>
  <c r="AX36" i="38"/>
  <c r="AX37" i="38"/>
  <c r="AX38" i="38"/>
  <c r="AX39" i="38"/>
  <c r="AX40" i="38"/>
  <c r="AX41" i="38"/>
  <c r="AX42" i="38"/>
  <c r="AX43" i="38"/>
  <c r="AX44" i="38"/>
  <c r="AX45" i="38"/>
  <c r="AX46" i="38"/>
  <c r="AX47" i="38"/>
  <c r="AX48" i="38"/>
  <c r="BA6" i="38"/>
  <c r="AX6" i="38"/>
  <c r="V6" i="38"/>
  <c r="AL6" i="71"/>
  <c r="AL7" i="71"/>
  <c r="AL8" i="71"/>
  <c r="AL9" i="71"/>
  <c r="AL10" i="71"/>
  <c r="AL11" i="71"/>
  <c r="AL12" i="71"/>
  <c r="AL13" i="71"/>
  <c r="AL14" i="71"/>
  <c r="AL15" i="71"/>
  <c r="AL16" i="71"/>
  <c r="AL17" i="71"/>
  <c r="AL18" i="71"/>
  <c r="AL19" i="71"/>
  <c r="AL20" i="71"/>
  <c r="AL21" i="71"/>
  <c r="AL22" i="71"/>
  <c r="AL23" i="71"/>
  <c r="AL24" i="71"/>
  <c r="AL25" i="71"/>
  <c r="AL26" i="71"/>
  <c r="AL27" i="71"/>
  <c r="AL28" i="71"/>
  <c r="AL29" i="71"/>
  <c r="AL30" i="71"/>
  <c r="AL31" i="71"/>
  <c r="AL32" i="71"/>
  <c r="AL33" i="71"/>
  <c r="AL34" i="71"/>
  <c r="AL35" i="71"/>
  <c r="AL36" i="71"/>
  <c r="AL37" i="71"/>
  <c r="AL38" i="71"/>
  <c r="AL39" i="71"/>
  <c r="AL40" i="71"/>
  <c r="AL41" i="71"/>
  <c r="AL42" i="71"/>
  <c r="AL43" i="71"/>
  <c r="AL44" i="71"/>
  <c r="AL45" i="71"/>
  <c r="AL46" i="71"/>
  <c r="AL47" i="71"/>
  <c r="AL5" i="71"/>
  <c r="Y5" i="36"/>
  <c r="AL6" i="36"/>
  <c r="AL7" i="36"/>
  <c r="AL8" i="36"/>
  <c r="AL9" i="36"/>
  <c r="AL10" i="36"/>
  <c r="AL11" i="36"/>
  <c r="AL12" i="36"/>
  <c r="AL13" i="36"/>
  <c r="AL14" i="36"/>
  <c r="AL15" i="36"/>
  <c r="AL16" i="36"/>
  <c r="AL17" i="36"/>
  <c r="AL18"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47" i="36"/>
  <c r="AL5" i="36"/>
  <c r="Z5" i="36"/>
  <c r="AK6" i="38" l="1"/>
  <c r="AI6" i="38"/>
  <c r="E25" i="69" l="1"/>
  <c r="Y13" i="70"/>
  <c r="C12" i="138" s="1"/>
  <c r="C6" i="133" l="1"/>
  <c r="AD6" i="41"/>
  <c r="AA6" i="41"/>
  <c r="X6" i="41"/>
  <c r="U6" i="41"/>
  <c r="R6" i="41"/>
  <c r="O6" i="41"/>
  <c r="L6" i="41"/>
  <c r="I6" i="41"/>
  <c r="F6" i="41"/>
  <c r="AG6" i="40" l="1"/>
  <c r="BI14" i="127"/>
  <c r="BB14" i="127"/>
  <c r="BF13" i="127"/>
  <c r="BF12" i="127"/>
  <c r="BF11" i="127"/>
  <c r="BF10" i="127"/>
  <c r="BF9" i="127"/>
  <c r="BF8" i="127"/>
  <c r="BF7" i="127"/>
  <c r="BF6" i="127"/>
  <c r="AL13" i="127"/>
  <c r="AL12" i="127"/>
  <c r="AL11" i="127"/>
  <c r="AL10" i="127"/>
  <c r="AL9" i="127"/>
  <c r="AL8" i="127"/>
  <c r="AL7" i="127"/>
  <c r="AL6" i="127"/>
  <c r="V13" i="127"/>
  <c r="V12" i="127"/>
  <c r="V11" i="127"/>
  <c r="V10" i="127"/>
  <c r="V9" i="127"/>
  <c r="V8" i="127"/>
  <c r="V7" i="127"/>
  <c r="V6" i="127"/>
  <c r="AA10" i="59"/>
  <c r="AA9" i="59"/>
  <c r="AA8" i="59"/>
  <c r="AA7" i="59"/>
  <c r="AA6" i="59"/>
  <c r="Q9" i="59"/>
  <c r="Q8" i="59"/>
  <c r="Q7" i="59"/>
  <c r="Q6" i="59"/>
  <c r="I6" i="59"/>
  <c r="U9" i="127"/>
  <c r="U8" i="127"/>
  <c r="U7" i="127"/>
  <c r="U6" i="127"/>
  <c r="AK6" i="127"/>
  <c r="G6" i="127"/>
  <c r="AF6" i="38"/>
  <c r="AD6" i="38"/>
  <c r="X6" i="38"/>
  <c r="P6" i="38"/>
  <c r="N6" i="38"/>
  <c r="L6" i="38"/>
  <c r="H6" i="38"/>
  <c r="AF6" i="59"/>
  <c r="AD6" i="59"/>
  <c r="Z6" i="59"/>
  <c r="X6" i="59"/>
  <c r="V6" i="59"/>
  <c r="T6" i="59"/>
  <c r="P6" i="59"/>
  <c r="N6" i="59"/>
  <c r="L6" i="59"/>
  <c r="H6" i="59"/>
  <c r="AE14" i="59"/>
  <c r="AC14" i="59"/>
  <c r="Y14" i="59"/>
  <c r="W14" i="59"/>
  <c r="U14" i="59"/>
  <c r="S14" i="59"/>
  <c r="O14" i="59"/>
  <c r="M14" i="59"/>
  <c r="K14" i="59"/>
  <c r="G14" i="59"/>
  <c r="E14" i="59"/>
  <c r="D14" i="59"/>
  <c r="X5" i="71"/>
  <c r="U5" i="71"/>
  <c r="R5" i="71"/>
  <c r="O5" i="71"/>
  <c r="L5" i="71"/>
  <c r="I5" i="71"/>
  <c r="F5" i="71"/>
  <c r="J13" i="37"/>
  <c r="H13" i="37"/>
  <c r="G13" i="37"/>
  <c r="E13" i="37"/>
  <c r="D13" i="37"/>
  <c r="X5" i="37"/>
  <c r="U5" i="37"/>
  <c r="R5" i="37"/>
  <c r="O5" i="37"/>
  <c r="L5" i="37"/>
  <c r="I5" i="37"/>
  <c r="F5" i="37"/>
  <c r="D5" i="69"/>
  <c r="D24" i="69"/>
  <c r="C24" i="69"/>
  <c r="C5" i="69"/>
  <c r="D23" i="69"/>
  <c r="C23" i="69"/>
  <c r="D22" i="69"/>
  <c r="C22" i="69"/>
  <c r="D21" i="69"/>
  <c r="C21" i="69"/>
  <c r="D20" i="69"/>
  <c r="C20" i="69"/>
  <c r="D19" i="69"/>
  <c r="C19" i="69"/>
  <c r="D18" i="69"/>
  <c r="C18" i="69"/>
  <c r="D17" i="69"/>
  <c r="C17" i="69"/>
  <c r="D16" i="69"/>
  <c r="C16" i="69"/>
  <c r="D15" i="69"/>
  <c r="C15" i="69"/>
  <c r="D14" i="69"/>
  <c r="C14" i="69"/>
  <c r="D13" i="69"/>
  <c r="C13" i="69"/>
  <c r="D12" i="69"/>
  <c r="C12" i="69"/>
  <c r="D11" i="69"/>
  <c r="C11" i="69"/>
  <c r="D10" i="69"/>
  <c r="C10" i="69"/>
  <c r="D9" i="69"/>
  <c r="C9" i="69"/>
  <c r="D8" i="69"/>
  <c r="C8" i="69"/>
  <c r="D7" i="69"/>
  <c r="C7" i="69"/>
  <c r="D6" i="69"/>
  <c r="C6" i="69"/>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D9" i="55"/>
  <c r="C9" i="55"/>
  <c r="D8" i="55"/>
  <c r="C8" i="55"/>
  <c r="D7" i="55"/>
  <c r="C7" i="55"/>
  <c r="D6" i="55"/>
  <c r="C6" i="55"/>
  <c r="D5" i="55"/>
  <c r="C5" i="55"/>
  <c r="BI80" i="130" l="1"/>
  <c r="BB80" i="130"/>
  <c r="AF80" i="130"/>
  <c r="AN80" i="130"/>
  <c r="H80" i="130"/>
  <c r="AZ80" i="130"/>
  <c r="P80" i="130"/>
  <c r="BH80" i="130"/>
  <c r="X80" i="130"/>
  <c r="AR80" i="130"/>
  <c r="BL80" i="130"/>
  <c r="D80" i="130"/>
  <c r="E36" i="57"/>
  <c r="AB80" i="130"/>
  <c r="AV80" i="130"/>
  <c r="R6" i="59"/>
  <c r="AB6" i="59"/>
  <c r="BF14" i="127"/>
  <c r="AL14" i="127"/>
  <c r="L14" i="59"/>
  <c r="AF14" i="59"/>
  <c r="T14" i="59"/>
  <c r="V14" i="59"/>
  <c r="X14" i="59"/>
  <c r="H14" i="59"/>
  <c r="H80" i="38" s="1"/>
  <c r="I13" i="37"/>
  <c r="F13" i="37"/>
  <c r="V14" i="127"/>
  <c r="J6" i="59"/>
  <c r="E32" i="57"/>
  <c r="Z14" i="59"/>
  <c r="N14" i="59"/>
  <c r="AD14" i="59"/>
  <c r="P14" i="59"/>
  <c r="D4" i="55"/>
  <c r="C4" i="55"/>
  <c r="BF80" i="130" l="1"/>
  <c r="V80" i="130"/>
  <c r="AL80" i="130"/>
  <c r="D19" i="126"/>
  <c r="D18" i="126"/>
  <c r="D16" i="126"/>
  <c r="D15" i="126"/>
  <c r="D14" i="126"/>
  <c r="D13" i="126"/>
  <c r="D11" i="126"/>
  <c r="D10" i="126"/>
  <c r="D9" i="126"/>
  <c r="D7" i="126"/>
  <c r="D5" i="126"/>
  <c r="D4" i="126"/>
  <c r="BL14" i="127"/>
  <c r="BL13" i="127"/>
  <c r="BL12" i="127"/>
  <c r="BL11" i="127"/>
  <c r="BL10" i="127"/>
  <c r="BL9" i="127"/>
  <c r="BL8" i="127"/>
  <c r="BL7" i="127"/>
  <c r="BH14" i="127"/>
  <c r="BH13" i="127"/>
  <c r="BH12" i="127"/>
  <c r="BH11" i="127"/>
  <c r="BH10" i="127"/>
  <c r="BH9" i="127"/>
  <c r="BH8" i="127"/>
  <c r="BH7" i="127"/>
  <c r="BD10" i="127"/>
  <c r="BD9" i="127"/>
  <c r="BD8" i="127"/>
  <c r="BD7" i="127"/>
  <c r="AZ14" i="127"/>
  <c r="AZ13" i="127"/>
  <c r="AZ12" i="127"/>
  <c r="AZ11" i="127"/>
  <c r="AZ10" i="127"/>
  <c r="AZ9" i="127"/>
  <c r="AZ8" i="127"/>
  <c r="AZ7" i="127"/>
  <c r="AV14" i="127"/>
  <c r="AV13" i="127"/>
  <c r="AV12" i="127"/>
  <c r="AV11" i="127"/>
  <c r="AV10" i="127"/>
  <c r="AV9" i="127"/>
  <c r="AV8" i="127"/>
  <c r="AV7" i="127"/>
  <c r="AR14" i="127"/>
  <c r="AR13" i="127"/>
  <c r="AR12" i="127"/>
  <c r="AR11" i="127"/>
  <c r="AR10" i="127"/>
  <c r="AR9" i="127"/>
  <c r="AR8" i="127"/>
  <c r="AR7" i="127"/>
  <c r="AN14" i="127"/>
  <c r="AN13" i="127"/>
  <c r="AN12" i="127"/>
  <c r="AN11" i="127"/>
  <c r="AN10" i="127"/>
  <c r="AN9" i="127"/>
  <c r="AN8" i="127"/>
  <c r="AN7" i="127"/>
  <c r="AJ9" i="127"/>
  <c r="AJ8" i="127"/>
  <c r="AJ7" i="127"/>
  <c r="AF14" i="127"/>
  <c r="AF13" i="127"/>
  <c r="AF12" i="127"/>
  <c r="AF11" i="127"/>
  <c r="AF10" i="127"/>
  <c r="AF9" i="127"/>
  <c r="AF8" i="127"/>
  <c r="AF7" i="127"/>
  <c r="AB14" i="127"/>
  <c r="AB13" i="127"/>
  <c r="AB12" i="127"/>
  <c r="AB11" i="127"/>
  <c r="AB10" i="127"/>
  <c r="AB9" i="127"/>
  <c r="AB8" i="127"/>
  <c r="AB7" i="127"/>
  <c r="X14" i="127"/>
  <c r="X13" i="127"/>
  <c r="X12" i="127"/>
  <c r="X11" i="127"/>
  <c r="X10" i="127"/>
  <c r="X9" i="127"/>
  <c r="X8" i="127"/>
  <c r="X7" i="127"/>
  <c r="P14" i="127"/>
  <c r="P13" i="127"/>
  <c r="P12" i="127"/>
  <c r="P11" i="127"/>
  <c r="P10" i="127"/>
  <c r="P9" i="127"/>
  <c r="P8" i="127"/>
  <c r="P7" i="127"/>
  <c r="H14" i="127"/>
  <c r="H13" i="127"/>
  <c r="H12" i="127"/>
  <c r="H11" i="127"/>
  <c r="H10" i="127"/>
  <c r="H9" i="127"/>
  <c r="H8" i="127"/>
  <c r="H7" i="127"/>
  <c r="H6" i="127"/>
  <c r="D14" i="127"/>
  <c r="D13" i="127"/>
  <c r="D12" i="127"/>
  <c r="D11" i="127"/>
  <c r="D10" i="127"/>
  <c r="D9" i="127"/>
  <c r="D8" i="127"/>
  <c r="D7" i="127"/>
  <c r="D6" i="127"/>
  <c r="F14" i="127"/>
  <c r="E14" i="127"/>
  <c r="G13" i="127"/>
  <c r="G12" i="127"/>
  <c r="G11" i="127"/>
  <c r="G10" i="127"/>
  <c r="G9" i="127"/>
  <c r="G8" i="127"/>
  <c r="G7" i="127"/>
  <c r="J14" i="127"/>
  <c r="I14" i="127"/>
  <c r="K13" i="127"/>
  <c r="K12" i="127"/>
  <c r="K11" i="127"/>
  <c r="K10" i="127"/>
  <c r="K9" i="127"/>
  <c r="K8" i="127"/>
  <c r="K7" i="127"/>
  <c r="K6" i="127"/>
  <c r="N14" i="127"/>
  <c r="M14" i="127"/>
  <c r="O13" i="127"/>
  <c r="O12" i="127"/>
  <c r="O11" i="127"/>
  <c r="O10" i="127"/>
  <c r="O9" i="127"/>
  <c r="O8" i="127"/>
  <c r="O7" i="127"/>
  <c r="O6" i="127"/>
  <c r="BL6" i="127"/>
  <c r="BH6" i="127"/>
  <c r="BD6" i="127"/>
  <c r="AZ6" i="127"/>
  <c r="AV6" i="127"/>
  <c r="AR6" i="127"/>
  <c r="AN6" i="127"/>
  <c r="AJ6" i="127"/>
  <c r="AF6" i="127"/>
  <c r="AB6" i="127"/>
  <c r="X6" i="127"/>
  <c r="T6" i="127"/>
  <c r="P6" i="127"/>
  <c r="J80" i="130" l="1"/>
  <c r="E80" i="130"/>
  <c r="N80" i="130"/>
  <c r="I80" i="130"/>
  <c r="M80" i="130"/>
  <c r="F80" i="130"/>
  <c r="F5" i="126"/>
  <c r="E4" i="126"/>
  <c r="F4" i="126"/>
  <c r="E5" i="126"/>
  <c r="E6" i="126"/>
  <c r="K14" i="127"/>
  <c r="F6" i="126"/>
  <c r="O14" i="127"/>
  <c r="G14" i="127"/>
  <c r="BT6" i="130"/>
  <c r="AU6" i="127"/>
  <c r="AQ6" i="127"/>
  <c r="AI6" i="127"/>
  <c r="AE6" i="127"/>
  <c r="AA6" i="127"/>
  <c r="S6" i="127"/>
  <c r="CA6" i="130" l="1"/>
  <c r="CA7" i="130"/>
  <c r="G80" i="130"/>
  <c r="K80" i="130"/>
  <c r="O80" i="130"/>
  <c r="G5" i="126"/>
  <c r="G6" i="126"/>
  <c r="G4" i="126"/>
  <c r="Z13" i="70" l="1"/>
  <c r="D12" i="138" l="1"/>
  <c r="D6" i="133"/>
  <c r="Z79" i="36"/>
  <c r="D26" i="55"/>
  <c r="Y79" i="36"/>
  <c r="AA13" i="70"/>
  <c r="E26" i="55" s="1"/>
  <c r="C26" i="55"/>
  <c r="M32" i="57"/>
  <c r="K32" i="57"/>
  <c r="G32" i="57"/>
  <c r="C32" i="57"/>
  <c r="E12" i="138" l="1"/>
  <c r="I12" i="138" s="1"/>
  <c r="E6" i="133"/>
  <c r="AA79" i="36"/>
  <c r="AK5" i="36" l="1"/>
  <c r="AM5" i="36" s="1"/>
  <c r="Q14" i="127"/>
  <c r="BN14" i="127"/>
  <c r="BM14" i="127"/>
  <c r="BJ14" i="127"/>
  <c r="BA14" i="127"/>
  <c r="AX14" i="127"/>
  <c r="AW14" i="127"/>
  <c r="AT14" i="127"/>
  <c r="AS14" i="127"/>
  <c r="AP14" i="127"/>
  <c r="AO14" i="127"/>
  <c r="AH14" i="127"/>
  <c r="AG14" i="127"/>
  <c r="AD14" i="127"/>
  <c r="AC14" i="127"/>
  <c r="Z14" i="127"/>
  <c r="Y14" i="127"/>
  <c r="R14" i="127"/>
  <c r="BO13" i="127"/>
  <c r="BK13" i="127"/>
  <c r="BE13" i="127"/>
  <c r="BC13" i="127"/>
  <c r="AY13" i="127"/>
  <c r="AU13" i="127"/>
  <c r="AQ13" i="127"/>
  <c r="AK13" i="127"/>
  <c r="AI13" i="127"/>
  <c r="AE13" i="127"/>
  <c r="AA13" i="127"/>
  <c r="U13" i="127"/>
  <c r="S13" i="127"/>
  <c r="BO12" i="127"/>
  <c r="BK12" i="127"/>
  <c r="BE12" i="127"/>
  <c r="BG12" i="127" s="1"/>
  <c r="BC12" i="127"/>
  <c r="AY12" i="127"/>
  <c r="AU12" i="127"/>
  <c r="AQ12" i="127"/>
  <c r="AK12" i="127"/>
  <c r="AM12" i="127" s="1"/>
  <c r="AI12" i="127"/>
  <c r="AE12" i="127"/>
  <c r="AA12" i="127"/>
  <c r="U12" i="127"/>
  <c r="W12" i="127" s="1"/>
  <c r="S12" i="127"/>
  <c r="BO11" i="127"/>
  <c r="BK11" i="127"/>
  <c r="BE11" i="127"/>
  <c r="BC11" i="127"/>
  <c r="AY11" i="127"/>
  <c r="AU11" i="127"/>
  <c r="AQ11" i="127"/>
  <c r="AK11" i="127"/>
  <c r="AI11" i="127"/>
  <c r="AE11" i="127"/>
  <c r="AA11" i="127"/>
  <c r="U11" i="127"/>
  <c r="S11" i="127"/>
  <c r="BO10" i="127"/>
  <c r="BK10" i="127"/>
  <c r="BE10" i="127"/>
  <c r="BG10" i="127" s="1"/>
  <c r="BC10" i="127"/>
  <c r="AY10" i="127"/>
  <c r="AU10" i="127"/>
  <c r="AQ10" i="127"/>
  <c r="AK10" i="127"/>
  <c r="AM10" i="127" s="1"/>
  <c r="AI10" i="127"/>
  <c r="AE10" i="127"/>
  <c r="AA10" i="127"/>
  <c r="U10" i="127"/>
  <c r="S10" i="127"/>
  <c r="BO9" i="127"/>
  <c r="BK9" i="127"/>
  <c r="BE9" i="127"/>
  <c r="BG9" i="127" s="1"/>
  <c r="BC9" i="127"/>
  <c r="AY9" i="127"/>
  <c r="AU9" i="127"/>
  <c r="AQ9" i="127"/>
  <c r="AK9" i="127"/>
  <c r="AM9" i="127" s="1"/>
  <c r="AI9" i="127"/>
  <c r="AE9" i="127"/>
  <c r="AA9" i="127"/>
  <c r="W9" i="127"/>
  <c r="S9" i="127"/>
  <c r="BO8" i="127"/>
  <c r="BK8" i="127"/>
  <c r="BE8" i="127"/>
  <c r="BG8" i="127" s="1"/>
  <c r="BC8" i="127"/>
  <c r="AY8" i="127"/>
  <c r="AU8" i="127"/>
  <c r="AQ8" i="127"/>
  <c r="AK8" i="127"/>
  <c r="AM8" i="127" s="1"/>
  <c r="AI8" i="127"/>
  <c r="AE8" i="127"/>
  <c r="AA8" i="127"/>
  <c r="W8" i="127"/>
  <c r="S8" i="127"/>
  <c r="BO7" i="127"/>
  <c r="BK7" i="127"/>
  <c r="BE7" i="127"/>
  <c r="BG7" i="127" s="1"/>
  <c r="BC7" i="127"/>
  <c r="AY7" i="127"/>
  <c r="AU7" i="127"/>
  <c r="AQ7" i="127"/>
  <c r="AK7" i="127"/>
  <c r="AI7" i="127"/>
  <c r="AE7" i="127"/>
  <c r="AA7" i="127"/>
  <c r="W7" i="127"/>
  <c r="S7" i="127"/>
  <c r="BO6" i="127"/>
  <c r="BK6" i="127"/>
  <c r="BE6" i="127"/>
  <c r="BC6" i="127"/>
  <c r="AY6" i="127"/>
  <c r="AM6" i="127"/>
  <c r="W6" i="127"/>
  <c r="BG11" i="127" l="1"/>
  <c r="BG13" i="127"/>
  <c r="BT13" i="127"/>
  <c r="BT9" i="127"/>
  <c r="BT7" i="127"/>
  <c r="BT10" i="127"/>
  <c r="BT12" i="127"/>
  <c r="BT8" i="127"/>
  <c r="BT11" i="127"/>
  <c r="BT6" i="127"/>
  <c r="AM11" i="127"/>
  <c r="BR13" i="127"/>
  <c r="BR8" i="127"/>
  <c r="BR9" i="127"/>
  <c r="BR11" i="127"/>
  <c r="BR6" i="127"/>
  <c r="BR10" i="127"/>
  <c r="BR7" i="127"/>
  <c r="BR12" i="127"/>
  <c r="AM13" i="127"/>
  <c r="W11" i="127"/>
  <c r="W13" i="127"/>
  <c r="AC80" i="130"/>
  <c r="AO80" i="130"/>
  <c r="AW80" i="130"/>
  <c r="BM80" i="130"/>
  <c r="Z80" i="130"/>
  <c r="AT80" i="130"/>
  <c r="BJ80" i="130"/>
  <c r="AX80" i="130"/>
  <c r="BN80" i="130"/>
  <c r="AM7" i="127"/>
  <c r="AH80" i="130"/>
  <c r="R80" i="130"/>
  <c r="AD80" i="130"/>
  <c r="AP80" i="130"/>
  <c r="Y80" i="130"/>
  <c r="AG80" i="130"/>
  <c r="AS80" i="130"/>
  <c r="BA80" i="130"/>
  <c r="Q80" i="130"/>
  <c r="W10" i="127"/>
  <c r="U14" i="127"/>
  <c r="CA45" i="130"/>
  <c r="CA23" i="130"/>
  <c r="CA32" i="130"/>
  <c r="CA41" i="130"/>
  <c r="CA19" i="130"/>
  <c r="CA36" i="130"/>
  <c r="CA31" i="130"/>
  <c r="CA40" i="130"/>
  <c r="BZ6" i="130"/>
  <c r="CB6" i="130" s="1"/>
  <c r="CC6" i="130" s="1"/>
  <c r="CA27" i="130"/>
  <c r="CA44" i="130"/>
  <c r="CA39" i="130"/>
  <c r="CA48" i="130"/>
  <c r="CA10" i="130"/>
  <c r="CA35" i="130"/>
  <c r="CA30" i="130"/>
  <c r="CA47" i="130"/>
  <c r="CA38" i="130"/>
  <c r="CA18" i="130"/>
  <c r="CA43" i="130"/>
  <c r="CA13" i="130"/>
  <c r="CA14" i="130"/>
  <c r="CA9" i="130"/>
  <c r="CA26" i="130"/>
  <c r="CA46" i="130"/>
  <c r="CA21" i="130"/>
  <c r="CA22" i="130"/>
  <c r="CA8" i="130"/>
  <c r="CA17" i="130"/>
  <c r="CA34" i="130"/>
  <c r="CA12" i="130"/>
  <c r="CA29" i="130"/>
  <c r="BZ7" i="130"/>
  <c r="CB7" i="130" s="1"/>
  <c r="CC7" i="130" s="1"/>
  <c r="CA16" i="130"/>
  <c r="CA25" i="130"/>
  <c r="CA42" i="130"/>
  <c r="CA20" i="130"/>
  <c r="CA37" i="130"/>
  <c r="CA15" i="130"/>
  <c r="CA24" i="130"/>
  <c r="CA33" i="130"/>
  <c r="CA11" i="130"/>
  <c r="CA28" i="130"/>
  <c r="F8" i="126"/>
  <c r="F12" i="126"/>
  <c r="E16" i="126"/>
  <c r="F9" i="126"/>
  <c r="F13" i="126"/>
  <c r="F17" i="126"/>
  <c r="AA14" i="127"/>
  <c r="E14" i="126"/>
  <c r="E18" i="126"/>
  <c r="E9" i="126"/>
  <c r="E10" i="126"/>
  <c r="F14" i="126"/>
  <c r="F18" i="126"/>
  <c r="E7" i="126"/>
  <c r="F16" i="126"/>
  <c r="F10" i="126"/>
  <c r="E15" i="126"/>
  <c r="E19" i="126"/>
  <c r="E11" i="126"/>
  <c r="F15" i="126"/>
  <c r="F19" i="126"/>
  <c r="E13" i="126"/>
  <c r="F7" i="126"/>
  <c r="F11" i="126"/>
  <c r="AY14" i="127"/>
  <c r="BO14" i="127"/>
  <c r="BE14" i="127"/>
  <c r="BS8" i="127"/>
  <c r="BQ9" i="127"/>
  <c r="BS7" i="127"/>
  <c r="BG6" i="127"/>
  <c r="BQ8" i="127"/>
  <c r="BS9" i="127"/>
  <c r="AQ14" i="127"/>
  <c r="AK14" i="127"/>
  <c r="AE14" i="127"/>
  <c r="AU14" i="127"/>
  <c r="BQ11" i="127"/>
  <c r="BQ12" i="127"/>
  <c r="BQ13" i="127"/>
  <c r="S14" i="127"/>
  <c r="BQ7" i="127"/>
  <c r="BQ6" i="127"/>
  <c r="BQ10" i="127"/>
  <c r="AI14" i="127"/>
  <c r="BK14" i="127"/>
  <c r="BC14" i="127"/>
  <c r="BS11" i="127"/>
  <c r="BS12" i="127"/>
  <c r="BS13" i="127"/>
  <c r="BS6" i="127"/>
  <c r="BS10" i="127"/>
  <c r="J79" i="71"/>
  <c r="H79" i="71"/>
  <c r="G79" i="71"/>
  <c r="E79" i="71"/>
  <c r="K79" i="36"/>
  <c r="BZ25" i="130" l="1"/>
  <c r="CB25" i="130" s="1"/>
  <c r="CC25" i="130" s="1"/>
  <c r="BZ47" i="130"/>
  <c r="CB47" i="130" s="1"/>
  <c r="CC47" i="130" s="1"/>
  <c r="BZ19" i="130"/>
  <c r="CB19" i="130" s="1"/>
  <c r="CC19" i="130"/>
  <c r="BZ27" i="130"/>
  <c r="CB27" i="130" s="1"/>
  <c r="CC27" i="130" s="1"/>
  <c r="BZ41" i="130"/>
  <c r="CB41" i="130" s="1"/>
  <c r="CC41" i="130" s="1"/>
  <c r="BZ33" i="130"/>
  <c r="CB33" i="130" s="1"/>
  <c r="CC33" i="130" s="1"/>
  <c r="BZ13" i="130"/>
  <c r="CB13" i="130" s="1"/>
  <c r="CC13" i="130" s="1"/>
  <c r="BZ35" i="130"/>
  <c r="CB35" i="130" s="1"/>
  <c r="CC35" i="130" s="1"/>
  <c r="BZ37" i="130"/>
  <c r="CB37" i="130" s="1"/>
  <c r="CC37" i="130" s="1"/>
  <c r="BZ29" i="130"/>
  <c r="CB29" i="130" s="1"/>
  <c r="CC29" i="130" s="1"/>
  <c r="BZ21" i="130"/>
  <c r="CB21" i="130" s="1"/>
  <c r="CC21" i="130" s="1"/>
  <c r="BZ43" i="130"/>
  <c r="CB43" i="130" s="1"/>
  <c r="CC43" i="130" s="1"/>
  <c r="BZ23" i="130"/>
  <c r="CB23" i="130" s="1"/>
  <c r="CC23" i="130" s="1"/>
  <c r="BZ17" i="130"/>
  <c r="CB17" i="130" s="1"/>
  <c r="CC17" i="130" s="1"/>
  <c r="BZ15" i="130"/>
  <c r="CB15" i="130" s="1"/>
  <c r="CC15" i="130" s="1"/>
  <c r="BZ48" i="130"/>
  <c r="CB48" i="130" s="1"/>
  <c r="CC48" i="130" s="1"/>
  <c r="BZ31" i="130"/>
  <c r="CB31" i="130" s="1"/>
  <c r="CC31" i="130"/>
  <c r="BZ45" i="130"/>
  <c r="CB45" i="130" s="1"/>
  <c r="CC45" i="130" s="1"/>
  <c r="BZ9" i="130"/>
  <c r="CB9" i="130" s="1"/>
  <c r="CC9" i="130" s="1"/>
  <c r="BZ11" i="130"/>
  <c r="CB11" i="130" s="1"/>
  <c r="CC11" i="130" s="1"/>
  <c r="BZ39" i="130"/>
  <c r="CB39" i="130" s="1"/>
  <c r="CC39" i="130" s="1"/>
  <c r="AK80" i="130"/>
  <c r="BE80" i="130"/>
  <c r="AA80" i="130"/>
  <c r="BK80" i="130"/>
  <c r="AQ80" i="130"/>
  <c r="AY80" i="130"/>
  <c r="BC80" i="130"/>
  <c r="BO80" i="130"/>
  <c r="AI80" i="130"/>
  <c r="S80" i="130"/>
  <c r="AU80" i="130"/>
  <c r="AE80" i="130"/>
  <c r="U80" i="130"/>
  <c r="BZ30" i="130"/>
  <c r="CB30" i="130" s="1"/>
  <c r="CC30" i="130" s="1"/>
  <c r="BZ40" i="130"/>
  <c r="CB40" i="130" s="1"/>
  <c r="CC40" i="130" s="1"/>
  <c r="BZ28" i="130"/>
  <c r="CB28" i="130" s="1"/>
  <c r="CC28" i="130" s="1"/>
  <c r="BZ12" i="130"/>
  <c r="CB12" i="130" s="1"/>
  <c r="CC12" i="130" s="1"/>
  <c r="BZ22" i="130"/>
  <c r="CB22" i="130" s="1"/>
  <c r="CC22" i="130" s="1"/>
  <c r="BZ18" i="130"/>
  <c r="CB18" i="130" s="1"/>
  <c r="CC18" i="130" s="1"/>
  <c r="BZ44" i="130"/>
  <c r="CB44" i="130" s="1"/>
  <c r="CC44" i="130" s="1"/>
  <c r="BZ32" i="130"/>
  <c r="CB32" i="130" s="1"/>
  <c r="CC32" i="130" s="1"/>
  <c r="BZ24" i="130"/>
  <c r="CB24" i="130" s="1"/>
  <c r="CC24" i="130" s="1"/>
  <c r="BZ42" i="130"/>
  <c r="CB42" i="130" s="1"/>
  <c r="CC42" i="130" s="1"/>
  <c r="BZ8" i="130"/>
  <c r="CB8" i="130" s="1"/>
  <c r="CC8" i="130" s="1"/>
  <c r="BZ26" i="130"/>
  <c r="CB26" i="130" s="1"/>
  <c r="CC26" i="130" s="1"/>
  <c r="BZ16" i="130"/>
  <c r="CB16" i="130" s="1"/>
  <c r="CC16" i="130" s="1"/>
  <c r="BZ34" i="130"/>
  <c r="CB34" i="130" s="1"/>
  <c r="CC34" i="130" s="1"/>
  <c r="BZ14" i="130"/>
  <c r="CB14" i="130" s="1"/>
  <c r="CC14" i="130" s="1"/>
  <c r="BZ38" i="130"/>
  <c r="CB38" i="130" s="1"/>
  <c r="CC38" i="130" s="1"/>
  <c r="BZ10" i="130"/>
  <c r="CB10" i="130" s="1"/>
  <c r="CC10" i="130" s="1"/>
  <c r="BZ36" i="130"/>
  <c r="CB36" i="130" s="1"/>
  <c r="CC36" i="130" s="1"/>
  <c r="BZ20" i="130"/>
  <c r="CB20" i="130" s="1"/>
  <c r="CC20" i="130" s="1"/>
  <c r="BZ46" i="130"/>
  <c r="CB46" i="130" s="1"/>
  <c r="CC46" i="130" s="1"/>
  <c r="BV6" i="130"/>
  <c r="BX6" i="130" s="1"/>
  <c r="BY6" i="130" s="1"/>
  <c r="G15" i="126"/>
  <c r="G9" i="126"/>
  <c r="G19" i="126"/>
  <c r="BG14" i="127"/>
  <c r="E17" i="126"/>
  <c r="G13" i="126"/>
  <c r="G11" i="126"/>
  <c r="W14" i="127"/>
  <c r="E8" i="126"/>
  <c r="G14" i="126"/>
  <c r="G10" i="126"/>
  <c r="E12" i="126"/>
  <c r="G18" i="126"/>
  <c r="G16" i="126"/>
  <c r="G7" i="126"/>
  <c r="BU12" i="127"/>
  <c r="BU10" i="127"/>
  <c r="BU7" i="127"/>
  <c r="BU11" i="127"/>
  <c r="BU6" i="127"/>
  <c r="BU8" i="127"/>
  <c r="BU9" i="127"/>
  <c r="BU13" i="127"/>
  <c r="AM14" i="127"/>
  <c r="BV12" i="127"/>
  <c r="BV13" i="127"/>
  <c r="BV7" i="127"/>
  <c r="BV11" i="127"/>
  <c r="BV8" i="127"/>
  <c r="BV9" i="127"/>
  <c r="BV6" i="127"/>
  <c r="BV10" i="127"/>
  <c r="W80" i="130" l="1"/>
  <c r="AM80" i="130"/>
  <c r="BG80" i="130"/>
  <c r="CE6" i="130"/>
  <c r="CG6" i="130" s="1"/>
  <c r="G17" i="126"/>
  <c r="G12" i="126"/>
  <c r="G8" i="126"/>
  <c r="CH48" i="130"/>
  <c r="CJ48" i="130" s="1"/>
  <c r="CH44" i="130"/>
  <c r="CJ44" i="130" s="1"/>
  <c r="CH40" i="130"/>
  <c r="CJ40" i="130" s="1"/>
  <c r="CH36" i="130"/>
  <c r="CJ36" i="130" s="1"/>
  <c r="CH32" i="130"/>
  <c r="CJ32" i="130" s="1"/>
  <c r="CH28" i="130"/>
  <c r="CJ28" i="130" s="1"/>
  <c r="CH45" i="130"/>
  <c r="CJ45" i="130" s="1"/>
  <c r="CH41" i="130"/>
  <c r="CJ41" i="130" s="1"/>
  <c r="CH37" i="130"/>
  <c r="CJ37" i="130" s="1"/>
  <c r="CH33" i="130"/>
  <c r="CJ33" i="130" s="1"/>
  <c r="CH29" i="130"/>
  <c r="CJ29" i="130" s="1"/>
  <c r="CH25" i="130"/>
  <c r="CJ25" i="130" s="1"/>
  <c r="CH21" i="130"/>
  <c r="CJ21" i="130" s="1"/>
  <c r="CH46" i="130"/>
  <c r="CJ46" i="130" s="1"/>
  <c r="CH42" i="130"/>
  <c r="CJ42" i="130" s="1"/>
  <c r="CH38" i="130"/>
  <c r="CJ38" i="130" s="1"/>
  <c r="CH34" i="130"/>
  <c r="CJ34" i="130" s="1"/>
  <c r="CH30" i="130"/>
  <c r="CJ30" i="130" s="1"/>
  <c r="CH26" i="130"/>
  <c r="CJ26" i="130" s="1"/>
  <c r="CH22" i="130"/>
  <c r="CJ22" i="130" s="1"/>
  <c r="CH18" i="130"/>
  <c r="CJ18" i="130" s="1"/>
  <c r="CH14" i="130"/>
  <c r="CJ14" i="130" s="1"/>
  <c r="CH31" i="130"/>
  <c r="CJ31" i="130" s="1"/>
  <c r="CH20" i="130"/>
  <c r="CJ20" i="130" s="1"/>
  <c r="CH19" i="130"/>
  <c r="CJ19" i="130" s="1"/>
  <c r="CH13" i="130"/>
  <c r="CJ13" i="130" s="1"/>
  <c r="CH43" i="130"/>
  <c r="CJ43" i="130" s="1"/>
  <c r="CH12" i="130"/>
  <c r="CJ12" i="130" s="1"/>
  <c r="CH8" i="130"/>
  <c r="CJ8" i="130" s="1"/>
  <c r="CH9" i="130"/>
  <c r="CJ9" i="130" s="1"/>
  <c r="CH35" i="130"/>
  <c r="CJ35" i="130" s="1"/>
  <c r="CH17" i="130"/>
  <c r="CJ17" i="130" s="1"/>
  <c r="CH11" i="130"/>
  <c r="CJ11" i="130" s="1"/>
  <c r="CH7" i="130"/>
  <c r="CJ7" i="130" s="1"/>
  <c r="CH47" i="130"/>
  <c r="CJ47" i="130" s="1"/>
  <c r="CH16" i="130"/>
  <c r="CJ16" i="130" s="1"/>
  <c r="CH27" i="130"/>
  <c r="CJ27" i="130" s="1"/>
  <c r="CH15" i="130"/>
  <c r="CJ15" i="130" s="1"/>
  <c r="CH10" i="130"/>
  <c r="CJ10" i="130" s="1"/>
  <c r="CH6" i="130"/>
  <c r="CJ6" i="130" s="1"/>
  <c r="CH39" i="130"/>
  <c r="CJ39" i="130" s="1"/>
  <c r="CH24" i="130"/>
  <c r="CJ24" i="130" s="1"/>
  <c r="CH23" i="130"/>
  <c r="CJ23" i="130" s="1"/>
  <c r="CE47" i="130"/>
  <c r="CG47" i="130" s="1"/>
  <c r="CE43" i="130"/>
  <c r="CG43" i="130" s="1"/>
  <c r="CE39" i="130"/>
  <c r="CG39" i="130" s="1"/>
  <c r="CE35" i="130"/>
  <c r="CG35" i="130" s="1"/>
  <c r="CE31" i="130"/>
  <c r="CG31" i="130" s="1"/>
  <c r="CE27" i="130"/>
  <c r="CG27" i="130" s="1"/>
  <c r="CE23" i="130"/>
  <c r="CG23" i="130" s="1"/>
  <c r="CE19" i="130"/>
  <c r="CG19" i="130" s="1"/>
  <c r="CE15" i="130"/>
  <c r="CG15" i="130" s="1"/>
  <c r="CE11" i="130"/>
  <c r="CG11" i="130" s="1"/>
  <c r="CE7" i="130"/>
  <c r="CG7" i="130" s="1"/>
  <c r="CE48" i="130"/>
  <c r="CG48" i="130" s="1"/>
  <c r="CE44" i="130"/>
  <c r="CG44" i="130" s="1"/>
  <c r="CE40" i="130"/>
  <c r="CG40" i="130" s="1"/>
  <c r="CE36" i="130"/>
  <c r="CG36" i="130" s="1"/>
  <c r="CE32" i="130"/>
  <c r="CG32" i="130" s="1"/>
  <c r="CE28" i="130"/>
  <c r="CG28" i="130" s="1"/>
  <c r="CE24" i="130"/>
  <c r="CG24" i="130" s="1"/>
  <c r="CE20" i="130"/>
  <c r="CG20" i="130" s="1"/>
  <c r="CE16" i="130"/>
  <c r="CG16" i="130" s="1"/>
  <c r="CE12" i="130"/>
  <c r="CG12" i="130" s="1"/>
  <c r="CE8" i="130"/>
  <c r="CG8" i="130" s="1"/>
  <c r="CE45" i="130"/>
  <c r="CG45" i="130" s="1"/>
  <c r="CE41" i="130"/>
  <c r="CG41" i="130" s="1"/>
  <c r="CE37" i="130"/>
  <c r="CG37" i="130" s="1"/>
  <c r="CE33" i="130"/>
  <c r="CG33" i="130" s="1"/>
  <c r="CE29" i="130"/>
  <c r="CG29" i="130" s="1"/>
  <c r="CE25" i="130"/>
  <c r="CG25" i="130" s="1"/>
  <c r="CE21" i="130"/>
  <c r="CG21" i="130" s="1"/>
  <c r="CE17" i="130"/>
  <c r="CG17" i="130" s="1"/>
  <c r="CE13" i="130"/>
  <c r="CG13" i="130" s="1"/>
  <c r="CE9" i="130"/>
  <c r="CG9" i="130" s="1"/>
  <c r="CE46" i="130"/>
  <c r="CG46" i="130" s="1"/>
  <c r="CE42" i="130"/>
  <c r="CG42" i="130" s="1"/>
  <c r="CE38" i="130"/>
  <c r="CG38" i="130" s="1"/>
  <c r="CE34" i="130"/>
  <c r="CG34" i="130" s="1"/>
  <c r="CE30" i="130"/>
  <c r="CG30" i="130" s="1"/>
  <c r="CE26" i="130"/>
  <c r="CG26" i="130" s="1"/>
  <c r="CE22" i="130"/>
  <c r="CG22" i="130" s="1"/>
  <c r="CE18" i="130"/>
  <c r="CG18" i="130" s="1"/>
  <c r="CE14" i="130"/>
  <c r="CG14" i="130" s="1"/>
  <c r="CE10" i="130"/>
  <c r="CG10" i="130" s="1"/>
  <c r="M25" i="69" l="1"/>
  <c r="AF80" i="38" l="1"/>
  <c r="AD80" i="38"/>
  <c r="Z80" i="38"/>
  <c r="X80" i="38"/>
  <c r="V80" i="38"/>
  <c r="T80" i="38"/>
  <c r="P80" i="38"/>
  <c r="N80" i="38"/>
  <c r="L80" i="38"/>
  <c r="AW6" i="38" l="1"/>
  <c r="AY6" i="38" s="1"/>
  <c r="AW7" i="38"/>
  <c r="AY7" i="38" s="1"/>
  <c r="D14" i="41"/>
  <c r="D4" i="125" l="1"/>
  <c r="F79" i="36" l="1"/>
  <c r="M26" i="55" l="1"/>
  <c r="AW48" i="40"/>
  <c r="AU48" i="40"/>
  <c r="AS48" i="40"/>
  <c r="AQ48" i="40"/>
  <c r="AO48" i="40"/>
  <c r="AM48" i="40"/>
  <c r="AK48" i="40"/>
  <c r="AI48" i="40"/>
  <c r="AG48" i="40"/>
  <c r="AW47" i="40"/>
  <c r="AU47" i="40"/>
  <c r="AS47" i="40"/>
  <c r="AQ47" i="40"/>
  <c r="AO47" i="40"/>
  <c r="AM47" i="40"/>
  <c r="AK47" i="40"/>
  <c r="AI47" i="40"/>
  <c r="AG47" i="40"/>
  <c r="AW46" i="40"/>
  <c r="AU46" i="40"/>
  <c r="AS46" i="40"/>
  <c r="AQ46" i="40"/>
  <c r="AO46" i="40"/>
  <c r="AM46" i="40"/>
  <c r="AK46" i="40"/>
  <c r="AI46" i="40"/>
  <c r="AG46" i="40"/>
  <c r="AW45" i="40"/>
  <c r="AU45" i="40"/>
  <c r="AS45" i="40"/>
  <c r="AQ45" i="40"/>
  <c r="AO45" i="40"/>
  <c r="AM45" i="40"/>
  <c r="AK45" i="40"/>
  <c r="AI45" i="40"/>
  <c r="AG45" i="40"/>
  <c r="AW44" i="40"/>
  <c r="AU44" i="40"/>
  <c r="AS44" i="40"/>
  <c r="AQ44" i="40"/>
  <c r="AO44" i="40"/>
  <c r="AM44" i="40"/>
  <c r="AK44" i="40"/>
  <c r="AI44" i="40"/>
  <c r="AG44" i="40"/>
  <c r="AW43" i="40"/>
  <c r="AU43" i="40"/>
  <c r="AS43" i="40"/>
  <c r="AQ43" i="40"/>
  <c r="AO43" i="40"/>
  <c r="AM43" i="40"/>
  <c r="AK43" i="40"/>
  <c r="AI43" i="40"/>
  <c r="AG43" i="40"/>
  <c r="AW42" i="40"/>
  <c r="AU42" i="40"/>
  <c r="AS42" i="40"/>
  <c r="AQ42" i="40"/>
  <c r="AO42" i="40"/>
  <c r="AM42" i="40"/>
  <c r="AK42" i="40"/>
  <c r="AI42" i="40"/>
  <c r="AG42" i="40"/>
  <c r="AW41" i="40"/>
  <c r="AU41" i="40"/>
  <c r="AS41" i="40"/>
  <c r="AQ41" i="40"/>
  <c r="AO41" i="40"/>
  <c r="AM41" i="40"/>
  <c r="AK41" i="40"/>
  <c r="AI41" i="40"/>
  <c r="AG41" i="40"/>
  <c r="AW40" i="40"/>
  <c r="AU40" i="40"/>
  <c r="AS40" i="40"/>
  <c r="AQ40" i="40"/>
  <c r="AO40" i="40"/>
  <c r="AM40" i="40"/>
  <c r="AK40" i="40"/>
  <c r="AI40" i="40"/>
  <c r="AG40" i="40"/>
  <c r="AW39" i="40"/>
  <c r="AU39" i="40"/>
  <c r="AS39" i="40"/>
  <c r="AQ39" i="40"/>
  <c r="AO39" i="40"/>
  <c r="AM39" i="40"/>
  <c r="AK39" i="40"/>
  <c r="AI39" i="40"/>
  <c r="AG39" i="40"/>
  <c r="AW38" i="40"/>
  <c r="AU38" i="40"/>
  <c r="AS38" i="40"/>
  <c r="AQ38" i="40"/>
  <c r="AO38" i="40"/>
  <c r="AM38" i="40"/>
  <c r="AK38" i="40"/>
  <c r="AI38" i="40"/>
  <c r="AG38" i="40"/>
  <c r="AW37" i="40"/>
  <c r="AU37" i="40"/>
  <c r="AS37" i="40"/>
  <c r="AQ37" i="40"/>
  <c r="AO37" i="40"/>
  <c r="AM37" i="40"/>
  <c r="AK37" i="40"/>
  <c r="AI37" i="40"/>
  <c r="AG37" i="40"/>
  <c r="AW36" i="40"/>
  <c r="AU36" i="40"/>
  <c r="AS36" i="40"/>
  <c r="AQ36" i="40"/>
  <c r="AO36" i="40"/>
  <c r="AM36" i="40"/>
  <c r="AK36" i="40"/>
  <c r="AI36" i="40"/>
  <c r="AG36" i="40"/>
  <c r="AW35" i="40"/>
  <c r="AU35" i="40"/>
  <c r="AS35" i="40"/>
  <c r="AQ35" i="40"/>
  <c r="AO35" i="40"/>
  <c r="AM35" i="40"/>
  <c r="AK35" i="40"/>
  <c r="AI35" i="40"/>
  <c r="AG35" i="40"/>
  <c r="AW34" i="40"/>
  <c r="AU34" i="40"/>
  <c r="AS34" i="40"/>
  <c r="AQ34" i="40"/>
  <c r="AO34" i="40"/>
  <c r="AM34" i="40"/>
  <c r="AK34" i="40"/>
  <c r="AI34" i="40"/>
  <c r="AG34" i="40"/>
  <c r="AW33" i="40"/>
  <c r="AU33" i="40"/>
  <c r="AS33" i="40"/>
  <c r="AQ33" i="40"/>
  <c r="AO33" i="40"/>
  <c r="AM33" i="40"/>
  <c r="AK33" i="40"/>
  <c r="AI33" i="40"/>
  <c r="AG33" i="40"/>
  <c r="AW32" i="40"/>
  <c r="AU32" i="40"/>
  <c r="AS32" i="40"/>
  <c r="AQ32" i="40"/>
  <c r="AO32" i="40"/>
  <c r="AM32" i="40"/>
  <c r="AK32" i="40"/>
  <c r="AI32" i="40"/>
  <c r="AG32" i="40"/>
  <c r="AW31" i="40"/>
  <c r="AU31" i="40"/>
  <c r="AS31" i="40"/>
  <c r="AQ31" i="40"/>
  <c r="AO31" i="40"/>
  <c r="AM31" i="40"/>
  <c r="AK31" i="40"/>
  <c r="AI31" i="40"/>
  <c r="AG31" i="40"/>
  <c r="AW30" i="40"/>
  <c r="AU30" i="40"/>
  <c r="AS30" i="40"/>
  <c r="AQ30" i="40"/>
  <c r="AO30" i="40"/>
  <c r="AM30" i="40"/>
  <c r="AK30" i="40"/>
  <c r="AI30" i="40"/>
  <c r="AG30" i="40"/>
  <c r="AW29" i="40"/>
  <c r="AU29" i="40"/>
  <c r="AS29" i="40"/>
  <c r="AQ29" i="40"/>
  <c r="AO29" i="40"/>
  <c r="AM29" i="40"/>
  <c r="AK29" i="40"/>
  <c r="AI29" i="40"/>
  <c r="AG29" i="40"/>
  <c r="AW28" i="40"/>
  <c r="AU28" i="40"/>
  <c r="AS28" i="40"/>
  <c r="AQ28" i="40"/>
  <c r="AO28" i="40"/>
  <c r="AM28" i="40"/>
  <c r="AK28" i="40"/>
  <c r="AI28" i="40"/>
  <c r="AG28" i="40"/>
  <c r="AW27" i="40"/>
  <c r="AU27" i="40"/>
  <c r="AS27" i="40"/>
  <c r="AQ27" i="40"/>
  <c r="AO27" i="40"/>
  <c r="AM27" i="40"/>
  <c r="AK27" i="40"/>
  <c r="AI27" i="40"/>
  <c r="AG27" i="40"/>
  <c r="AW26" i="40"/>
  <c r="AU26" i="40"/>
  <c r="AS26" i="40"/>
  <c r="AQ26" i="40"/>
  <c r="AO26" i="40"/>
  <c r="AM26" i="40"/>
  <c r="AK26" i="40"/>
  <c r="AI26" i="40"/>
  <c r="AG26" i="40"/>
  <c r="AW25" i="40"/>
  <c r="AU25" i="40"/>
  <c r="AS25" i="40"/>
  <c r="AQ25" i="40"/>
  <c r="AO25" i="40"/>
  <c r="AM25" i="40"/>
  <c r="AK25" i="40"/>
  <c r="AI25" i="40"/>
  <c r="AG25" i="40"/>
  <c r="AW24" i="40"/>
  <c r="AU24" i="40"/>
  <c r="AS24" i="40"/>
  <c r="AQ24" i="40"/>
  <c r="AO24" i="40"/>
  <c r="AM24" i="40"/>
  <c r="AK24" i="40"/>
  <c r="AI24" i="40"/>
  <c r="AG24" i="40"/>
  <c r="AW23" i="40"/>
  <c r="AU23" i="40"/>
  <c r="AS23" i="40"/>
  <c r="AQ23" i="40"/>
  <c r="AO23" i="40"/>
  <c r="AM23" i="40"/>
  <c r="AK23" i="40"/>
  <c r="AI23" i="40"/>
  <c r="AG23" i="40"/>
  <c r="AW22" i="40"/>
  <c r="AU22" i="40"/>
  <c r="AS22" i="40"/>
  <c r="AQ22" i="40"/>
  <c r="AO22" i="40"/>
  <c r="AM22" i="40"/>
  <c r="AK22" i="40"/>
  <c r="AI22" i="40"/>
  <c r="AG22" i="40"/>
  <c r="AW21" i="40"/>
  <c r="AU21" i="40"/>
  <c r="AS21" i="40"/>
  <c r="AQ21" i="40"/>
  <c r="AO21" i="40"/>
  <c r="AM21" i="40"/>
  <c r="AK21" i="40"/>
  <c r="AI21" i="40"/>
  <c r="AG21" i="40"/>
  <c r="AW20" i="40"/>
  <c r="AU20" i="40"/>
  <c r="AS20" i="40"/>
  <c r="AQ20" i="40"/>
  <c r="AO20" i="40"/>
  <c r="AM20" i="40"/>
  <c r="AK20" i="40"/>
  <c r="AI20" i="40"/>
  <c r="AG20" i="40"/>
  <c r="AW19" i="40"/>
  <c r="AU19" i="40"/>
  <c r="AS19" i="40"/>
  <c r="AQ19" i="40"/>
  <c r="AO19" i="40"/>
  <c r="AM19" i="40"/>
  <c r="AK19" i="40"/>
  <c r="AI19" i="40"/>
  <c r="AG19" i="40"/>
  <c r="AW18" i="40"/>
  <c r="AU18" i="40"/>
  <c r="AS18" i="40"/>
  <c r="AQ18" i="40"/>
  <c r="AO18" i="40"/>
  <c r="AM18" i="40"/>
  <c r="AK18" i="40"/>
  <c r="AI18" i="40"/>
  <c r="AG18" i="40"/>
  <c r="AW17" i="40"/>
  <c r="AU17" i="40"/>
  <c r="AS17" i="40"/>
  <c r="AQ17" i="40"/>
  <c r="AO17" i="40"/>
  <c r="AM17" i="40"/>
  <c r="AK17" i="40"/>
  <c r="AI17" i="40"/>
  <c r="AG17" i="40"/>
  <c r="AW16" i="40"/>
  <c r="AU16" i="40"/>
  <c r="AS16" i="40"/>
  <c r="AQ16" i="40"/>
  <c r="AO16" i="40"/>
  <c r="AM16" i="40"/>
  <c r="AK16" i="40"/>
  <c r="AI16" i="40"/>
  <c r="AG16" i="40"/>
  <c r="AW15" i="40"/>
  <c r="AU15" i="40"/>
  <c r="AS15" i="40"/>
  <c r="AQ15" i="40"/>
  <c r="AO15" i="40"/>
  <c r="AM15" i="40"/>
  <c r="AK15" i="40"/>
  <c r="AI15" i="40"/>
  <c r="AG15" i="40"/>
  <c r="AW14" i="40"/>
  <c r="AU14" i="40"/>
  <c r="AS14" i="40"/>
  <c r="AQ14" i="40"/>
  <c r="AO14" i="40"/>
  <c r="AM14" i="40"/>
  <c r="AK14" i="40"/>
  <c r="AI14" i="40"/>
  <c r="AG14" i="40"/>
  <c r="AW13" i="40"/>
  <c r="AU13" i="40"/>
  <c r="AS13" i="40"/>
  <c r="AQ13" i="40"/>
  <c r="AO13" i="40"/>
  <c r="AM13" i="40"/>
  <c r="AK13" i="40"/>
  <c r="AI13" i="40"/>
  <c r="AG13" i="40"/>
  <c r="AW12" i="40"/>
  <c r="AU12" i="40"/>
  <c r="AS12" i="40"/>
  <c r="AQ12" i="40"/>
  <c r="AO12" i="40"/>
  <c r="AM12" i="40"/>
  <c r="AK12" i="40"/>
  <c r="AI12" i="40"/>
  <c r="AG12" i="40"/>
  <c r="AW11" i="40"/>
  <c r="AU11" i="40"/>
  <c r="AS11" i="40"/>
  <c r="AQ11" i="40"/>
  <c r="AO11" i="40"/>
  <c r="AM11" i="40"/>
  <c r="AK11" i="40"/>
  <c r="AI11" i="40"/>
  <c r="AG11" i="40"/>
  <c r="AW10" i="40"/>
  <c r="AU10" i="40"/>
  <c r="AS10" i="40"/>
  <c r="AQ10" i="40"/>
  <c r="AO10" i="40"/>
  <c r="AM10" i="40"/>
  <c r="AK10" i="40"/>
  <c r="AI10" i="40"/>
  <c r="AG10" i="40"/>
  <c r="AW9" i="40"/>
  <c r="AU9" i="40"/>
  <c r="AS9" i="40"/>
  <c r="AQ9" i="40"/>
  <c r="AO9" i="40"/>
  <c r="AM9" i="40"/>
  <c r="AK9" i="40"/>
  <c r="AI9" i="40"/>
  <c r="AG9" i="40"/>
  <c r="AW8" i="40"/>
  <c r="AU8" i="40"/>
  <c r="AS8" i="40"/>
  <c r="AQ8" i="40"/>
  <c r="AO8" i="40"/>
  <c r="AM8" i="40"/>
  <c r="AK8" i="40"/>
  <c r="AI8" i="40"/>
  <c r="AG8" i="40"/>
  <c r="AW6" i="40"/>
  <c r="AU6" i="40"/>
  <c r="AS6" i="40"/>
  <c r="AQ6" i="40"/>
  <c r="AO6" i="40"/>
  <c r="AM6" i="40"/>
  <c r="AK6" i="40"/>
  <c r="AI6" i="40"/>
  <c r="AS7" i="40" l="1"/>
  <c r="CF19" i="40"/>
  <c r="CF14" i="40"/>
  <c r="CF29" i="40"/>
  <c r="AM7" i="40"/>
  <c r="BL35" i="40" s="1"/>
  <c r="AU7" i="40"/>
  <c r="CB43" i="40" s="1"/>
  <c r="CB10" i="40"/>
  <c r="CB29" i="40"/>
  <c r="CB9" i="40"/>
  <c r="CB20" i="40"/>
  <c r="CB28" i="40"/>
  <c r="BD36" i="40"/>
  <c r="BD11" i="40"/>
  <c r="BT41" i="40"/>
  <c r="BT20" i="40"/>
  <c r="BT30" i="40"/>
  <c r="AG7" i="40"/>
  <c r="AO7" i="40"/>
  <c r="BP40" i="40" s="1"/>
  <c r="AW7" i="40"/>
  <c r="CF36" i="40" s="1"/>
  <c r="BL43" i="40"/>
  <c r="BL39" i="40"/>
  <c r="BL27" i="40"/>
  <c r="BL23" i="40"/>
  <c r="BL11" i="40"/>
  <c r="BL7" i="40"/>
  <c r="BL38" i="40"/>
  <c r="BL34" i="40"/>
  <c r="BL22" i="40"/>
  <c r="BL18" i="40"/>
  <c r="BL6" i="40"/>
  <c r="BL45" i="40"/>
  <c r="BL33" i="40"/>
  <c r="BL29" i="40"/>
  <c r="BL17" i="40"/>
  <c r="BL13" i="40"/>
  <c r="BL20" i="40"/>
  <c r="BL8" i="40"/>
  <c r="BL16" i="40"/>
  <c r="BL24" i="40"/>
  <c r="BL12" i="40"/>
  <c r="BL40" i="40"/>
  <c r="AK7" i="40"/>
  <c r="BH42" i="40" s="1"/>
  <c r="BH38" i="40"/>
  <c r="BH34" i="40"/>
  <c r="BH30" i="40"/>
  <c r="BH18" i="40"/>
  <c r="BH14" i="40"/>
  <c r="BH6" i="40"/>
  <c r="BH41" i="40"/>
  <c r="BH33" i="40"/>
  <c r="BH29" i="40"/>
  <c r="BH17" i="40"/>
  <c r="BH13" i="40"/>
  <c r="BH9" i="40"/>
  <c r="BH40" i="40"/>
  <c r="BH36" i="40"/>
  <c r="BH28" i="40"/>
  <c r="BH20" i="40"/>
  <c r="BH12" i="40"/>
  <c r="BH8" i="40"/>
  <c r="BH15" i="40"/>
  <c r="BH43" i="40"/>
  <c r="BH27" i="40"/>
  <c r="BH39" i="40"/>
  <c r="BH23" i="40"/>
  <c r="BH35" i="40"/>
  <c r="BX46" i="40"/>
  <c r="BX42" i="40"/>
  <c r="BX38" i="40"/>
  <c r="BX34" i="40"/>
  <c r="BX30" i="40"/>
  <c r="BX26" i="40"/>
  <c r="BX22" i="40"/>
  <c r="BX18" i="40"/>
  <c r="BX14" i="40"/>
  <c r="BX10" i="40"/>
  <c r="BX6" i="40"/>
  <c r="BW6" i="40" s="1"/>
  <c r="BY6" i="40" s="1"/>
  <c r="BX45" i="40"/>
  <c r="BX41" i="40"/>
  <c r="BX37" i="40"/>
  <c r="BX33" i="40"/>
  <c r="BX29" i="40"/>
  <c r="BX25" i="40"/>
  <c r="BX21" i="40"/>
  <c r="BX17" i="40"/>
  <c r="BX13" i="40"/>
  <c r="BX9" i="40"/>
  <c r="BX48" i="40"/>
  <c r="BX44" i="40"/>
  <c r="BX40" i="40"/>
  <c r="BX36" i="40"/>
  <c r="BX32" i="40"/>
  <c r="BX28" i="40"/>
  <c r="BX24" i="40"/>
  <c r="BX20" i="40"/>
  <c r="BX16" i="40"/>
  <c r="BX12" i="40"/>
  <c r="BX8" i="40"/>
  <c r="BX35" i="40"/>
  <c r="BX19" i="40"/>
  <c r="BX23" i="40"/>
  <c r="BX47" i="40"/>
  <c r="BX31" i="40"/>
  <c r="BX15" i="40"/>
  <c r="BX7" i="40"/>
  <c r="BX43" i="40"/>
  <c r="BX27" i="40"/>
  <c r="BX11" i="40"/>
  <c r="BX39" i="40"/>
  <c r="AI7" i="40"/>
  <c r="BD41" i="40" s="1"/>
  <c r="AQ7" i="40"/>
  <c r="BT37" i="40" s="1"/>
  <c r="AF5" i="70"/>
  <c r="AZ48" i="40"/>
  <c r="AZ37" i="40"/>
  <c r="AZ17" i="40"/>
  <c r="AZ40" i="40"/>
  <c r="AZ24" i="40"/>
  <c r="AZ8" i="40"/>
  <c r="AZ39" i="40"/>
  <c r="AZ23" i="40"/>
  <c r="AZ42" i="40"/>
  <c r="AZ26" i="40"/>
  <c r="AZ10" i="40"/>
  <c r="AZ9" i="40"/>
  <c r="AZ16" i="40"/>
  <c r="AZ31" i="40"/>
  <c r="AZ29" i="40"/>
  <c r="AZ18" i="40"/>
  <c r="AZ45" i="40"/>
  <c r="AZ28" i="40"/>
  <c r="AZ43" i="40"/>
  <c r="AZ11" i="40"/>
  <c r="AZ30" i="40"/>
  <c r="AZ33" i="40"/>
  <c r="AZ13" i="40"/>
  <c r="AZ36" i="40"/>
  <c r="AZ20" i="40"/>
  <c r="AZ35" i="40"/>
  <c r="AZ19" i="40"/>
  <c r="AZ41" i="40"/>
  <c r="AZ38" i="40"/>
  <c r="AZ22" i="40"/>
  <c r="AZ25" i="40"/>
  <c r="AZ32" i="40"/>
  <c r="AZ47" i="40"/>
  <c r="AZ15" i="40"/>
  <c r="AZ34" i="40"/>
  <c r="AZ21" i="40"/>
  <c r="AZ44" i="40"/>
  <c r="AZ12" i="40"/>
  <c r="AZ27" i="40"/>
  <c r="AZ46" i="40"/>
  <c r="AZ14" i="40"/>
  <c r="F6" i="37"/>
  <c r="F7" i="37"/>
  <c r="F8" i="37"/>
  <c r="F9" i="37"/>
  <c r="F10" i="37"/>
  <c r="F11" i="37"/>
  <c r="F12" i="37"/>
  <c r="BH19" i="40" l="1"/>
  <c r="BH47" i="40"/>
  <c r="BH24" i="40"/>
  <c r="BH44" i="40"/>
  <c r="BH25" i="40"/>
  <c r="BH45" i="40"/>
  <c r="BH22" i="40"/>
  <c r="BH46" i="40"/>
  <c r="BL28" i="40"/>
  <c r="BL32" i="40"/>
  <c r="BL36" i="40"/>
  <c r="BL21" i="40"/>
  <c r="BL37" i="40"/>
  <c r="BL10" i="40"/>
  <c r="BL26" i="40"/>
  <c r="BL42" i="40"/>
  <c r="BL15" i="40"/>
  <c r="BL31" i="40"/>
  <c r="BL47" i="40"/>
  <c r="BT6" i="40"/>
  <c r="BS6" i="40" s="1"/>
  <c r="BU6" i="40" s="1"/>
  <c r="BT31" i="40"/>
  <c r="BT9" i="40"/>
  <c r="BD9" i="40"/>
  <c r="BD43" i="40"/>
  <c r="BD29" i="40"/>
  <c r="CB48" i="40"/>
  <c r="CB8" i="40"/>
  <c r="CB21" i="40"/>
  <c r="CB41" i="40"/>
  <c r="CB18" i="40"/>
  <c r="CB42" i="40"/>
  <c r="CB19" i="40"/>
  <c r="CB39" i="40"/>
  <c r="CF17" i="40"/>
  <c r="CF30" i="40"/>
  <c r="CF8" i="40"/>
  <c r="CB30" i="40"/>
  <c r="CB7" i="40"/>
  <c r="CB31" i="40"/>
  <c r="BL44" i="40"/>
  <c r="BL48" i="40"/>
  <c r="BL9" i="40"/>
  <c r="BL25" i="40"/>
  <c r="BL41" i="40"/>
  <c r="BL14" i="40"/>
  <c r="BL30" i="40"/>
  <c r="BL46" i="40"/>
  <c r="BL19" i="40"/>
  <c r="BT26" i="40"/>
  <c r="BT47" i="40"/>
  <c r="BT25" i="40"/>
  <c r="BD6" i="40"/>
  <c r="BC6" i="40" s="1"/>
  <c r="BE6" i="40" s="1"/>
  <c r="BD20" i="40"/>
  <c r="BD45" i="40"/>
  <c r="CB12" i="40"/>
  <c r="CB40" i="40"/>
  <c r="CB25" i="40"/>
  <c r="CB45" i="40"/>
  <c r="CB26" i="40"/>
  <c r="CB46" i="40"/>
  <c r="CB23" i="40"/>
  <c r="CB47" i="40"/>
  <c r="CF25" i="40"/>
  <c r="CF46" i="40"/>
  <c r="CF24" i="40"/>
  <c r="CF40" i="40"/>
  <c r="BT15" i="40"/>
  <c r="BT36" i="40"/>
  <c r="BD8" i="40"/>
  <c r="BD27" i="40"/>
  <c r="BD13" i="40"/>
  <c r="CB32" i="40"/>
  <c r="CB36" i="40"/>
  <c r="CB13" i="40"/>
  <c r="CB37" i="40"/>
  <c r="CB14" i="40"/>
  <c r="CB34" i="40"/>
  <c r="CB15" i="40"/>
  <c r="CB35" i="40"/>
  <c r="CF35" i="40"/>
  <c r="BP41" i="40"/>
  <c r="BP23" i="40"/>
  <c r="BP28" i="40"/>
  <c r="BP12" i="40"/>
  <c r="BT22" i="40"/>
  <c r="BT42" i="40"/>
  <c r="BT46" i="40"/>
  <c r="BT19" i="40"/>
  <c r="BT35" i="40"/>
  <c r="BT8" i="40"/>
  <c r="BT24" i="40"/>
  <c r="BT40" i="40"/>
  <c r="BT13" i="40"/>
  <c r="BT29" i="40"/>
  <c r="BT45" i="40"/>
  <c r="BD18" i="40"/>
  <c r="BD22" i="40"/>
  <c r="BD10" i="40"/>
  <c r="BD15" i="40"/>
  <c r="BD31" i="40"/>
  <c r="BD47" i="40"/>
  <c r="BD24" i="40"/>
  <c r="BD40" i="40"/>
  <c r="BD17" i="40"/>
  <c r="BD33" i="40"/>
  <c r="CF21" i="40"/>
  <c r="CF41" i="40"/>
  <c r="CF45" i="40"/>
  <c r="CF18" i="40"/>
  <c r="CF34" i="40"/>
  <c r="CF7" i="40"/>
  <c r="CF23" i="40"/>
  <c r="CF39" i="40"/>
  <c r="CF12" i="40"/>
  <c r="CF28" i="40"/>
  <c r="CF44" i="40"/>
  <c r="BP33" i="40"/>
  <c r="BP13" i="40"/>
  <c r="BP6" i="40"/>
  <c r="BP22" i="40"/>
  <c r="BP38" i="40"/>
  <c r="BP11" i="40"/>
  <c r="BP27" i="40"/>
  <c r="BP43" i="40"/>
  <c r="BP16" i="40"/>
  <c r="BP32" i="40"/>
  <c r="BP48" i="40"/>
  <c r="BP17" i="40"/>
  <c r="BP37" i="40"/>
  <c r="BP18" i="40"/>
  <c r="BP34" i="40"/>
  <c r="BP7" i="40"/>
  <c r="BP39" i="40"/>
  <c r="BP44" i="40"/>
  <c r="BH7" i="40"/>
  <c r="BH11" i="40"/>
  <c r="BH31" i="40"/>
  <c r="BH16" i="40"/>
  <c r="BH32" i="40"/>
  <c r="BH48" i="40"/>
  <c r="BH21" i="40"/>
  <c r="BH37" i="40"/>
  <c r="BH10" i="40"/>
  <c r="BH26" i="40"/>
  <c r="AZ7" i="40"/>
  <c r="AZ6" i="40"/>
  <c r="AY6" i="40" s="1"/>
  <c r="BA6" i="40" s="1"/>
  <c r="BT38" i="40"/>
  <c r="BT18" i="40"/>
  <c r="BT7" i="40"/>
  <c r="BT23" i="40"/>
  <c r="BT39" i="40"/>
  <c r="BT12" i="40"/>
  <c r="BT28" i="40"/>
  <c r="BT44" i="40"/>
  <c r="BT17" i="40"/>
  <c r="BT33" i="40"/>
  <c r="BD7" i="40"/>
  <c r="BD34" i="40"/>
  <c r="BD38" i="40"/>
  <c r="BD26" i="40"/>
  <c r="BD19" i="40"/>
  <c r="BD35" i="40"/>
  <c r="BD12" i="40"/>
  <c r="BD28" i="40"/>
  <c r="BD44" i="40"/>
  <c r="BD21" i="40"/>
  <c r="BD37" i="40"/>
  <c r="CB16" i="40"/>
  <c r="CB44" i="40"/>
  <c r="CB24" i="40"/>
  <c r="CB17" i="40"/>
  <c r="CB33" i="40"/>
  <c r="CB6" i="40"/>
  <c r="CA6" i="40" s="1"/>
  <c r="CC6" i="40" s="1"/>
  <c r="CB22" i="40"/>
  <c r="CB38" i="40"/>
  <c r="CB11" i="40"/>
  <c r="CB27" i="40"/>
  <c r="CF37" i="40"/>
  <c r="CF33" i="40"/>
  <c r="CF6" i="40"/>
  <c r="CE6" i="40" s="1"/>
  <c r="CG6" i="40" s="1"/>
  <c r="CF22" i="40"/>
  <c r="CF38" i="40"/>
  <c r="CF11" i="40"/>
  <c r="CF27" i="40"/>
  <c r="CF43" i="40"/>
  <c r="CF16" i="40"/>
  <c r="CF32" i="40"/>
  <c r="CF48" i="40"/>
  <c r="BP29" i="40"/>
  <c r="BP9" i="40"/>
  <c r="BP10" i="40"/>
  <c r="BP26" i="40"/>
  <c r="BP42" i="40"/>
  <c r="BP15" i="40"/>
  <c r="BP31" i="40"/>
  <c r="BP47" i="40"/>
  <c r="BP20" i="40"/>
  <c r="BP36" i="40"/>
  <c r="BT34" i="40"/>
  <c r="BT10" i="40"/>
  <c r="BT14" i="40"/>
  <c r="BT11" i="40"/>
  <c r="BT27" i="40"/>
  <c r="BT43" i="40"/>
  <c r="BT16" i="40"/>
  <c r="BT32" i="40"/>
  <c r="BT48" i="40"/>
  <c r="BT21" i="40"/>
  <c r="BD30" i="40"/>
  <c r="BD14" i="40"/>
  <c r="BD46" i="40"/>
  <c r="BD42" i="40"/>
  <c r="BD23" i="40"/>
  <c r="BD39" i="40"/>
  <c r="BD16" i="40"/>
  <c r="BD32" i="40"/>
  <c r="BC32" i="40" s="1"/>
  <c r="BE32" i="40" s="1"/>
  <c r="BD48" i="40"/>
  <c r="BD25" i="40"/>
  <c r="CF9" i="40"/>
  <c r="CF13" i="40"/>
  <c r="CF10" i="40"/>
  <c r="CF26" i="40"/>
  <c r="CF42" i="40"/>
  <c r="CF15" i="40"/>
  <c r="CF31" i="40"/>
  <c r="CF47" i="40"/>
  <c r="CF20" i="40"/>
  <c r="BP45" i="40"/>
  <c r="BP21" i="40"/>
  <c r="BP25" i="40"/>
  <c r="BP14" i="40"/>
  <c r="BP30" i="40"/>
  <c r="BP46" i="40"/>
  <c r="BP19" i="40"/>
  <c r="BP35" i="40"/>
  <c r="BP8" i="40"/>
  <c r="BP24" i="40"/>
  <c r="BC48" i="40"/>
  <c r="BE48" i="40" s="1"/>
  <c r="CA40" i="40"/>
  <c r="CC40" i="40" s="1"/>
  <c r="CA8" i="40"/>
  <c r="CC8" i="40" s="1"/>
  <c r="CA19" i="40"/>
  <c r="CC19" i="40" s="1"/>
  <c r="CA9" i="40"/>
  <c r="CC9" i="40" s="1"/>
  <c r="BK33" i="40"/>
  <c r="BM33" i="40" s="1"/>
  <c r="BK40" i="40"/>
  <c r="BM40" i="40" s="1"/>
  <c r="BK35" i="40"/>
  <c r="BM35" i="40" s="1"/>
  <c r="BK30" i="40"/>
  <c r="BM30" i="40" s="1"/>
  <c r="CE22" i="40"/>
  <c r="CG22" i="40" s="1"/>
  <c r="CE29" i="40"/>
  <c r="CG29" i="40" s="1"/>
  <c r="CE24" i="40"/>
  <c r="CG24" i="40" s="1"/>
  <c r="CE23" i="40"/>
  <c r="CG23" i="40" s="1"/>
  <c r="BW39" i="40"/>
  <c r="BY39" i="40" s="1"/>
  <c r="BW41" i="40"/>
  <c r="BY41" i="40" s="1"/>
  <c r="BW42" i="40"/>
  <c r="BY42" i="40" s="1"/>
  <c r="BG6" i="40"/>
  <c r="BI6" i="40" s="1"/>
  <c r="BG48" i="40"/>
  <c r="BI48" i="40" s="1"/>
  <c r="BG31" i="40"/>
  <c r="BI31" i="40" s="1"/>
  <c r="BG46" i="40"/>
  <c r="BI46" i="40" s="1"/>
  <c r="BG17" i="40"/>
  <c r="BI17" i="40" s="1"/>
  <c r="BS32" i="40"/>
  <c r="BU32" i="40" s="1"/>
  <c r="BS7" i="40"/>
  <c r="BU7" i="40" s="1"/>
  <c r="BS45" i="40"/>
  <c r="BU45" i="40" s="1"/>
  <c r="BO33" i="40"/>
  <c r="BQ33" i="40" s="1"/>
  <c r="BO36" i="40"/>
  <c r="BQ36" i="40" s="1"/>
  <c r="BO31" i="40"/>
  <c r="BQ31" i="40" s="1"/>
  <c r="BO42" i="40"/>
  <c r="BQ42" i="40" s="1"/>
  <c r="BC23" i="40"/>
  <c r="BE23" i="40" s="1"/>
  <c r="BC13" i="40"/>
  <c r="BE13" i="40" s="1"/>
  <c r="AY33" i="40"/>
  <c r="BA33" i="40" s="1"/>
  <c r="AY31" i="40"/>
  <c r="BA31" i="40" s="1"/>
  <c r="AY26" i="40"/>
  <c r="BA26" i="40" s="1"/>
  <c r="AY39" i="40"/>
  <c r="BA39" i="40" s="1"/>
  <c r="AY17" i="40"/>
  <c r="BA17" i="40" s="1"/>
  <c r="CA29" i="40"/>
  <c r="CC29" i="40" s="1"/>
  <c r="CA36" i="40"/>
  <c r="CC36" i="40" s="1"/>
  <c r="CA20" i="40"/>
  <c r="CC20" i="40" s="1"/>
  <c r="CA47" i="40"/>
  <c r="CC47" i="40" s="1"/>
  <c r="CA31" i="40"/>
  <c r="CC31" i="40" s="1"/>
  <c r="CA15" i="40"/>
  <c r="CC15" i="40" s="1"/>
  <c r="CA45" i="40"/>
  <c r="CC45" i="40" s="1"/>
  <c r="CA21" i="40"/>
  <c r="CC21" i="40" s="1"/>
  <c r="CA46" i="40"/>
  <c r="CC46" i="40" s="1"/>
  <c r="CA30" i="40"/>
  <c r="CC30" i="40" s="1"/>
  <c r="CA14" i="40"/>
  <c r="CC14" i="40" s="1"/>
  <c r="BK17" i="40"/>
  <c r="BM17" i="40" s="1"/>
  <c r="BK41" i="40"/>
  <c r="BM41" i="40" s="1"/>
  <c r="BK21" i="40"/>
  <c r="BM21" i="40" s="1"/>
  <c r="BK36" i="40"/>
  <c r="BM36" i="40" s="1"/>
  <c r="BK20" i="40"/>
  <c r="BM20" i="40" s="1"/>
  <c r="BK47" i="40"/>
  <c r="BM47" i="40" s="1"/>
  <c r="BK31" i="40"/>
  <c r="BM31" i="40" s="1"/>
  <c r="BK15" i="40"/>
  <c r="BM15" i="40" s="1"/>
  <c r="BK42" i="40"/>
  <c r="BM42" i="40" s="1"/>
  <c r="BK26" i="40"/>
  <c r="BM26" i="40" s="1"/>
  <c r="BK10" i="40"/>
  <c r="BM10" i="40" s="1"/>
  <c r="CE34" i="40"/>
  <c r="CG34" i="40" s="1"/>
  <c r="CE18" i="40"/>
  <c r="CG18" i="40" s="1"/>
  <c r="CE41" i="40"/>
  <c r="CG41" i="40" s="1"/>
  <c r="CE25" i="40"/>
  <c r="CG25" i="40" s="1"/>
  <c r="CE9" i="40"/>
  <c r="CG9" i="40" s="1"/>
  <c r="CE36" i="40"/>
  <c r="CG36" i="40" s="1"/>
  <c r="CE20" i="40"/>
  <c r="CG20" i="40" s="1"/>
  <c r="CE14" i="40"/>
  <c r="CG14" i="40" s="1"/>
  <c r="CE35" i="40"/>
  <c r="CG35" i="40" s="1"/>
  <c r="CE19" i="40"/>
  <c r="CG19" i="40" s="1"/>
  <c r="BW9" i="40"/>
  <c r="BY9" i="40" s="1"/>
  <c r="BW19" i="40"/>
  <c r="BY19" i="40" s="1"/>
  <c r="BW24" i="40"/>
  <c r="BY24" i="40" s="1"/>
  <c r="BW33" i="40"/>
  <c r="BY33" i="40" s="1"/>
  <c r="BW44" i="40"/>
  <c r="BY44" i="40" s="1"/>
  <c r="BW11" i="40"/>
  <c r="BY11" i="40" s="1"/>
  <c r="BW34" i="40"/>
  <c r="BY34" i="40" s="1"/>
  <c r="BW21" i="40"/>
  <c r="BY21" i="40" s="1"/>
  <c r="BW31" i="40"/>
  <c r="BY31" i="40" s="1"/>
  <c r="BW20" i="40"/>
  <c r="BY20" i="40" s="1"/>
  <c r="BW14" i="40"/>
  <c r="BY14" i="40" s="1"/>
  <c r="BG45" i="40"/>
  <c r="BI45" i="40" s="1"/>
  <c r="BG29" i="40"/>
  <c r="BI29" i="40" s="1"/>
  <c r="BG44" i="40"/>
  <c r="BI44" i="40" s="1"/>
  <c r="BG28" i="40"/>
  <c r="BI28" i="40" s="1"/>
  <c r="BG43" i="40"/>
  <c r="BI43" i="40" s="1"/>
  <c r="BG26" i="40"/>
  <c r="BI26" i="40" s="1"/>
  <c r="BG42" i="40"/>
  <c r="BI42" i="40" s="1"/>
  <c r="BG24" i="40"/>
  <c r="BI24" i="40" s="1"/>
  <c r="BG23" i="40"/>
  <c r="BI23" i="40" s="1"/>
  <c r="BG7" i="40"/>
  <c r="BI7" i="40" s="1"/>
  <c r="BG13" i="40"/>
  <c r="BI13" i="40" s="1"/>
  <c r="BS12" i="40"/>
  <c r="BU12" i="40" s="1"/>
  <c r="BS36" i="40"/>
  <c r="BU36" i="40" s="1"/>
  <c r="BS16" i="40"/>
  <c r="BU16" i="40" s="1"/>
  <c r="BS35" i="40"/>
  <c r="BU35" i="40" s="1"/>
  <c r="BS19" i="40"/>
  <c r="BU19" i="40" s="1"/>
  <c r="BS46" i="40"/>
  <c r="BU46" i="40" s="1"/>
  <c r="BS30" i="40"/>
  <c r="BU30" i="40" s="1"/>
  <c r="BS14" i="40"/>
  <c r="BU14" i="40" s="1"/>
  <c r="BS41" i="40"/>
  <c r="BU41" i="40" s="1"/>
  <c r="BS25" i="40"/>
  <c r="BU25" i="40" s="1"/>
  <c r="BS9" i="40"/>
  <c r="BU9" i="40" s="1"/>
  <c r="BO37" i="40"/>
  <c r="BQ37" i="40" s="1"/>
  <c r="BO17" i="40"/>
  <c r="BQ17" i="40" s="1"/>
  <c r="BO48" i="40"/>
  <c r="BQ48" i="40" s="1"/>
  <c r="BO32" i="40"/>
  <c r="BQ32" i="40" s="1"/>
  <c r="BO16" i="40"/>
  <c r="BQ16" i="40" s="1"/>
  <c r="BO43" i="40"/>
  <c r="BQ43" i="40" s="1"/>
  <c r="BO27" i="40"/>
  <c r="BQ27" i="40" s="1"/>
  <c r="BO11" i="40"/>
  <c r="BQ11" i="40" s="1"/>
  <c r="BO38" i="40"/>
  <c r="BQ38" i="40" s="1"/>
  <c r="BO22" i="40"/>
  <c r="BQ22" i="40" s="1"/>
  <c r="BC41" i="40"/>
  <c r="BE41" i="40" s="1"/>
  <c r="BC44" i="40"/>
  <c r="BE44" i="40" s="1"/>
  <c r="BC28" i="40"/>
  <c r="BE28" i="40" s="1"/>
  <c r="BC12" i="40"/>
  <c r="BE12" i="40" s="1"/>
  <c r="BC21" i="40"/>
  <c r="BE21" i="40" s="1"/>
  <c r="BC35" i="40"/>
  <c r="BE35" i="40" s="1"/>
  <c r="BC19" i="40"/>
  <c r="BE19" i="40" s="1"/>
  <c r="BC45" i="40"/>
  <c r="BE45" i="40" s="1"/>
  <c r="BC9" i="40"/>
  <c r="BE9" i="40" s="1"/>
  <c r="BC34" i="40"/>
  <c r="BE34" i="40" s="1"/>
  <c r="BC18" i="40"/>
  <c r="BE18" i="40" s="1"/>
  <c r="AY46" i="40"/>
  <c r="BA46" i="40" s="1"/>
  <c r="AY21" i="40"/>
  <c r="BA21" i="40" s="1"/>
  <c r="AY32" i="40"/>
  <c r="BA32" i="40" s="1"/>
  <c r="AY41" i="40"/>
  <c r="BA41" i="40" s="1"/>
  <c r="AY20" i="40"/>
  <c r="BA20" i="40" s="1"/>
  <c r="AY30" i="40"/>
  <c r="BA30" i="40" s="1"/>
  <c r="AY45" i="40"/>
  <c r="BA45" i="40" s="1"/>
  <c r="AY16" i="40"/>
  <c r="BA16" i="40" s="1"/>
  <c r="AY42" i="40"/>
  <c r="BA42" i="40" s="1"/>
  <c r="AY8" i="40"/>
  <c r="BA8" i="40" s="1"/>
  <c r="AY37" i="40"/>
  <c r="BA37" i="40" s="1"/>
  <c r="CA34" i="40"/>
  <c r="CC34" i="40" s="1"/>
  <c r="BK13" i="40"/>
  <c r="BM13" i="40" s="1"/>
  <c r="BK24" i="40"/>
  <c r="BM24" i="40" s="1"/>
  <c r="BK19" i="40"/>
  <c r="BM19" i="40" s="1"/>
  <c r="BK14" i="40"/>
  <c r="BM14" i="40" s="1"/>
  <c r="CE45" i="40"/>
  <c r="CG45" i="40" s="1"/>
  <c r="CE40" i="40"/>
  <c r="CG40" i="40" s="1"/>
  <c r="CE39" i="40"/>
  <c r="CG39" i="40" s="1"/>
  <c r="CE7" i="40"/>
  <c r="CG7" i="40" s="1"/>
  <c r="BW35" i="40"/>
  <c r="BY35" i="40" s="1"/>
  <c r="BW30" i="40"/>
  <c r="BY30" i="40" s="1"/>
  <c r="BW48" i="40"/>
  <c r="BY48" i="40" s="1"/>
  <c r="BW25" i="40"/>
  <c r="BY25" i="40" s="1"/>
  <c r="BG32" i="40"/>
  <c r="BI32" i="40" s="1"/>
  <c r="BG27" i="40"/>
  <c r="BI27" i="40" s="1"/>
  <c r="BG11" i="40"/>
  <c r="BI11" i="40" s="1"/>
  <c r="BS8" i="40"/>
  <c r="BU8" i="40" s="1"/>
  <c r="BS23" i="40"/>
  <c r="BU23" i="40" s="1"/>
  <c r="BS18" i="40"/>
  <c r="BU18" i="40" s="1"/>
  <c r="BS29" i="40"/>
  <c r="BU29" i="40" s="1"/>
  <c r="BO9" i="40"/>
  <c r="BQ9" i="40" s="1"/>
  <c r="BO47" i="40"/>
  <c r="BQ47" i="40" s="1"/>
  <c r="BO26" i="40"/>
  <c r="BQ26" i="40" s="1"/>
  <c r="BC37" i="40"/>
  <c r="BE37" i="40" s="1"/>
  <c r="BC7" i="40"/>
  <c r="BE7" i="40" s="1"/>
  <c r="BC22" i="40"/>
  <c r="BE22" i="40" s="1"/>
  <c r="AY14" i="40"/>
  <c r="BA14" i="40" s="1"/>
  <c r="AY44" i="40"/>
  <c r="BA44" i="40" s="1"/>
  <c r="AY47" i="40"/>
  <c r="BA47" i="40" s="1"/>
  <c r="AY38" i="40"/>
  <c r="BA38" i="40" s="1"/>
  <c r="AY28" i="40"/>
  <c r="BA28" i="40" s="1"/>
  <c r="CA48" i="40"/>
  <c r="CC48" i="40" s="1"/>
  <c r="CA32" i="40"/>
  <c r="CC32" i="40" s="1"/>
  <c r="CA16" i="40"/>
  <c r="CC16" i="40" s="1"/>
  <c r="CA43" i="40"/>
  <c r="CC43" i="40" s="1"/>
  <c r="CA27" i="40"/>
  <c r="CC27" i="40" s="1"/>
  <c r="CA11" i="40"/>
  <c r="CC11" i="40" s="1"/>
  <c r="CA37" i="40"/>
  <c r="CC37" i="40" s="1"/>
  <c r="CA17" i="40"/>
  <c r="CC17" i="40" s="1"/>
  <c r="CA42" i="40"/>
  <c r="CC42" i="40" s="1"/>
  <c r="CA26" i="40"/>
  <c r="CC26" i="40" s="1"/>
  <c r="CA10" i="40"/>
  <c r="CC10" i="40" s="1"/>
  <c r="BK45" i="40"/>
  <c r="BM45" i="40" s="1"/>
  <c r="BK25" i="40"/>
  <c r="BM25" i="40" s="1"/>
  <c r="BK48" i="40"/>
  <c r="BM48" i="40" s="1"/>
  <c r="BK32" i="40"/>
  <c r="BM32" i="40" s="1"/>
  <c r="BK16" i="40"/>
  <c r="BM16" i="40" s="1"/>
  <c r="BK43" i="40"/>
  <c r="BM43" i="40" s="1"/>
  <c r="BK27" i="40"/>
  <c r="BM27" i="40" s="1"/>
  <c r="BK11" i="40"/>
  <c r="BM11" i="40" s="1"/>
  <c r="BK38" i="40"/>
  <c r="BM38" i="40" s="1"/>
  <c r="BK22" i="40"/>
  <c r="BM22" i="40" s="1"/>
  <c r="CE46" i="40"/>
  <c r="CG46" i="40" s="1"/>
  <c r="CE30" i="40"/>
  <c r="CG30" i="40" s="1"/>
  <c r="CE10" i="40"/>
  <c r="CG10" i="40" s="1"/>
  <c r="CE37" i="40"/>
  <c r="CG37" i="40" s="1"/>
  <c r="CE21" i="40"/>
  <c r="CG21" i="40" s="1"/>
  <c r="CE48" i="40"/>
  <c r="CG48" i="40" s="1"/>
  <c r="CE32" i="40"/>
  <c r="CG32" i="40" s="1"/>
  <c r="CE16" i="40"/>
  <c r="CG16" i="40" s="1"/>
  <c r="CE47" i="40"/>
  <c r="CG47" i="40" s="1"/>
  <c r="CE31" i="40"/>
  <c r="CG31" i="40" s="1"/>
  <c r="CE15" i="40"/>
  <c r="CG15" i="40" s="1"/>
  <c r="BW40" i="40"/>
  <c r="BY40" i="40" s="1"/>
  <c r="BW8" i="40"/>
  <c r="BY8" i="40" s="1"/>
  <c r="BW22" i="40"/>
  <c r="BY22" i="40" s="1"/>
  <c r="BW26" i="40"/>
  <c r="BY26" i="40" s="1"/>
  <c r="BW17" i="40"/>
  <c r="BY17" i="40" s="1"/>
  <c r="BW27" i="40"/>
  <c r="BY27" i="40" s="1"/>
  <c r="BW16" i="40"/>
  <c r="BY16" i="40" s="1"/>
  <c r="BW45" i="40"/>
  <c r="BY45" i="40" s="1"/>
  <c r="BW47" i="40"/>
  <c r="BY47" i="40" s="1"/>
  <c r="BW36" i="40"/>
  <c r="BY36" i="40" s="1"/>
  <c r="BW46" i="40"/>
  <c r="BY46" i="40" s="1"/>
  <c r="BG41" i="40"/>
  <c r="BI41" i="40" s="1"/>
  <c r="BG22" i="40"/>
  <c r="BI22" i="40" s="1"/>
  <c r="BG40" i="40"/>
  <c r="BI40" i="40" s="1"/>
  <c r="BG20" i="40"/>
  <c r="BI20" i="40" s="1"/>
  <c r="BG39" i="40"/>
  <c r="BI39" i="40" s="1"/>
  <c r="BG18" i="40"/>
  <c r="BI18" i="40" s="1"/>
  <c r="BG38" i="40"/>
  <c r="BI38" i="40" s="1"/>
  <c r="BG16" i="40"/>
  <c r="BI16" i="40" s="1"/>
  <c r="BG19" i="40"/>
  <c r="BI19" i="40" s="1"/>
  <c r="BG25" i="40"/>
  <c r="BI25" i="40" s="1"/>
  <c r="BG9" i="40"/>
  <c r="BI9" i="40" s="1"/>
  <c r="BS40" i="40"/>
  <c r="BU40" i="40" s="1"/>
  <c r="BS20" i="40"/>
  <c r="BU20" i="40" s="1"/>
  <c r="BS47" i="40"/>
  <c r="BU47" i="40" s="1"/>
  <c r="BS31" i="40"/>
  <c r="BU31" i="40" s="1"/>
  <c r="BS15" i="40"/>
  <c r="BU15" i="40" s="1"/>
  <c r="BS42" i="40"/>
  <c r="BU42" i="40" s="1"/>
  <c r="BS26" i="40"/>
  <c r="BU26" i="40" s="1"/>
  <c r="BS10" i="40"/>
  <c r="BU10" i="40" s="1"/>
  <c r="BS37" i="40"/>
  <c r="BU37" i="40" s="1"/>
  <c r="BS21" i="40"/>
  <c r="BU21" i="40" s="1"/>
  <c r="BO41" i="40"/>
  <c r="BQ41" i="40" s="1"/>
  <c r="BO21" i="40"/>
  <c r="BQ21" i="40" s="1"/>
  <c r="BO45" i="40"/>
  <c r="BQ45" i="40" s="1"/>
  <c r="BO44" i="40"/>
  <c r="BQ44" i="40" s="1"/>
  <c r="BO28" i="40"/>
  <c r="BQ28" i="40" s="1"/>
  <c r="BO12" i="40"/>
  <c r="BQ12" i="40" s="1"/>
  <c r="BO39" i="40"/>
  <c r="BQ39" i="40" s="1"/>
  <c r="BO23" i="40"/>
  <c r="BQ23" i="40" s="1"/>
  <c r="BO7" i="40"/>
  <c r="BQ7" i="40" s="1"/>
  <c r="BO34" i="40"/>
  <c r="BQ34" i="40" s="1"/>
  <c r="BO18" i="40"/>
  <c r="BQ18" i="40" s="1"/>
  <c r="BC29" i="40"/>
  <c r="BE29" i="40" s="1"/>
  <c r="BC40" i="40"/>
  <c r="BE40" i="40" s="1"/>
  <c r="BC24" i="40"/>
  <c r="BE24" i="40" s="1"/>
  <c r="BC8" i="40"/>
  <c r="BE8" i="40" s="1"/>
  <c r="BC47" i="40"/>
  <c r="BE47" i="40" s="1"/>
  <c r="BC31" i="40"/>
  <c r="BE31" i="40" s="1"/>
  <c r="BC15" i="40"/>
  <c r="BE15" i="40" s="1"/>
  <c r="BC33" i="40"/>
  <c r="BE33" i="40" s="1"/>
  <c r="BC46" i="40"/>
  <c r="BE46" i="40" s="1"/>
  <c r="BC30" i="40"/>
  <c r="BE30" i="40" s="1"/>
  <c r="BC14" i="40"/>
  <c r="BE14" i="40" s="1"/>
  <c r="AY27" i="40"/>
  <c r="BA27" i="40" s="1"/>
  <c r="AY34" i="40"/>
  <c r="BA34" i="40" s="1"/>
  <c r="AY25" i="40"/>
  <c r="BA25" i="40" s="1"/>
  <c r="AY19" i="40"/>
  <c r="BA19" i="40" s="1"/>
  <c r="AY36" i="40"/>
  <c r="BA36" i="40" s="1"/>
  <c r="AY11" i="40"/>
  <c r="BA11" i="40" s="1"/>
  <c r="AY18" i="40"/>
  <c r="BA18" i="40" s="1"/>
  <c r="AY9" i="40"/>
  <c r="BA9" i="40" s="1"/>
  <c r="AY7" i="40"/>
  <c r="BA7" i="40" s="1"/>
  <c r="AY24" i="40"/>
  <c r="BA24" i="40" s="1"/>
  <c r="AY48" i="40"/>
  <c r="BA48" i="40" s="1"/>
  <c r="CA41" i="40"/>
  <c r="CC41" i="40" s="1"/>
  <c r="CA24" i="40"/>
  <c r="CC24" i="40" s="1"/>
  <c r="CA35" i="40"/>
  <c r="CC35" i="40" s="1"/>
  <c r="CA25" i="40"/>
  <c r="CC25" i="40" s="1"/>
  <c r="CA18" i="40"/>
  <c r="CC18" i="40" s="1"/>
  <c r="BK37" i="40"/>
  <c r="BM37" i="40" s="1"/>
  <c r="BK8" i="40"/>
  <c r="BM8" i="40" s="1"/>
  <c r="BK46" i="40"/>
  <c r="BM46" i="40" s="1"/>
  <c r="CE38" i="40"/>
  <c r="CG38" i="40" s="1"/>
  <c r="CE13" i="40"/>
  <c r="CG13" i="40" s="1"/>
  <c r="CE8" i="40"/>
  <c r="CG8" i="40" s="1"/>
  <c r="BW13" i="40"/>
  <c r="BY13" i="40" s="1"/>
  <c r="BW28" i="40"/>
  <c r="BY28" i="40" s="1"/>
  <c r="BW15" i="40"/>
  <c r="BY15" i="40" s="1"/>
  <c r="BG33" i="40"/>
  <c r="BI33" i="40" s="1"/>
  <c r="BG47" i="40"/>
  <c r="BI47" i="40" s="1"/>
  <c r="BG30" i="40"/>
  <c r="BI30" i="40" s="1"/>
  <c r="BS28" i="40"/>
  <c r="BU28" i="40" s="1"/>
  <c r="BS39" i="40"/>
  <c r="BU39" i="40" s="1"/>
  <c r="BS34" i="40"/>
  <c r="BU34" i="40" s="1"/>
  <c r="BS13" i="40"/>
  <c r="BU13" i="40" s="1"/>
  <c r="BO13" i="40"/>
  <c r="BQ13" i="40" s="1"/>
  <c r="BO20" i="40"/>
  <c r="BQ20" i="40" s="1"/>
  <c r="BO15" i="40"/>
  <c r="BQ15" i="40" s="1"/>
  <c r="BO10" i="40"/>
  <c r="BQ10" i="40" s="1"/>
  <c r="BC16" i="40"/>
  <c r="BE16" i="40" s="1"/>
  <c r="BC39" i="40"/>
  <c r="BE39" i="40" s="1"/>
  <c r="BC38" i="40"/>
  <c r="BE38" i="40" s="1"/>
  <c r="CA44" i="40"/>
  <c r="CC44" i="40" s="1"/>
  <c r="CA28" i="40"/>
  <c r="CC28" i="40" s="1"/>
  <c r="CA12" i="40"/>
  <c r="CC12" i="40" s="1"/>
  <c r="CA39" i="40"/>
  <c r="CC39" i="40" s="1"/>
  <c r="CA23" i="40"/>
  <c r="CC23" i="40" s="1"/>
  <c r="CA7" i="40"/>
  <c r="CC7" i="40" s="1"/>
  <c r="CA33" i="40"/>
  <c r="CC33" i="40" s="1"/>
  <c r="CA13" i="40"/>
  <c r="CC13" i="40" s="1"/>
  <c r="CA38" i="40"/>
  <c r="CC38" i="40" s="1"/>
  <c r="CA22" i="40"/>
  <c r="CC22" i="40" s="1"/>
  <c r="BK6" i="40"/>
  <c r="BM6" i="40" s="1"/>
  <c r="BK29" i="40"/>
  <c r="BM29" i="40" s="1"/>
  <c r="BK9" i="40"/>
  <c r="BM9" i="40" s="1"/>
  <c r="BK44" i="40"/>
  <c r="BM44" i="40" s="1"/>
  <c r="BK28" i="40"/>
  <c r="BM28" i="40" s="1"/>
  <c r="BK12" i="40"/>
  <c r="BM12" i="40" s="1"/>
  <c r="BK39" i="40"/>
  <c r="BM39" i="40" s="1"/>
  <c r="BK23" i="40"/>
  <c r="BM23" i="40" s="1"/>
  <c r="BK7" i="40"/>
  <c r="BM7" i="40" s="1"/>
  <c r="BK34" i="40"/>
  <c r="BM34" i="40" s="1"/>
  <c r="BK18" i="40"/>
  <c r="BM18" i="40" s="1"/>
  <c r="CE42" i="40"/>
  <c r="CG42" i="40" s="1"/>
  <c r="CE26" i="40"/>
  <c r="CG26" i="40" s="1"/>
  <c r="CE33" i="40"/>
  <c r="CG33" i="40" s="1"/>
  <c r="CE17" i="40"/>
  <c r="CG17" i="40" s="1"/>
  <c r="CE44" i="40"/>
  <c r="CG44" i="40" s="1"/>
  <c r="CE28" i="40"/>
  <c r="CG28" i="40" s="1"/>
  <c r="CE12" i="40"/>
  <c r="CG12" i="40" s="1"/>
  <c r="CE43" i="40"/>
  <c r="CG43" i="40" s="1"/>
  <c r="CE27" i="40"/>
  <c r="CG27" i="40" s="1"/>
  <c r="CE11" i="40"/>
  <c r="CG11" i="40" s="1"/>
  <c r="BW18" i="40"/>
  <c r="BY18" i="40" s="1"/>
  <c r="BW29" i="40"/>
  <c r="BY29" i="40" s="1"/>
  <c r="BW23" i="40"/>
  <c r="BY23" i="40" s="1"/>
  <c r="BW12" i="40"/>
  <c r="BY12" i="40" s="1"/>
  <c r="BW37" i="40"/>
  <c r="BY37" i="40" s="1"/>
  <c r="BW43" i="40"/>
  <c r="BY43" i="40" s="1"/>
  <c r="BW32" i="40"/>
  <c r="BY32" i="40" s="1"/>
  <c r="BW38" i="40"/>
  <c r="BY38" i="40" s="1"/>
  <c r="BW10" i="40"/>
  <c r="BY10" i="40" s="1"/>
  <c r="BW7" i="40"/>
  <c r="BY7" i="40" s="1"/>
  <c r="BG37" i="40"/>
  <c r="BI37" i="40" s="1"/>
  <c r="BG14" i="40"/>
  <c r="BI14" i="40" s="1"/>
  <c r="BG36" i="40"/>
  <c r="BI36" i="40" s="1"/>
  <c r="BG12" i="40"/>
  <c r="BI12" i="40" s="1"/>
  <c r="BG35" i="40"/>
  <c r="BI35" i="40" s="1"/>
  <c r="BG10" i="40"/>
  <c r="BI10" i="40" s="1"/>
  <c r="BG34" i="40"/>
  <c r="BI34" i="40" s="1"/>
  <c r="BG8" i="40"/>
  <c r="BI8" i="40" s="1"/>
  <c r="BG15" i="40"/>
  <c r="BI15" i="40" s="1"/>
  <c r="BG21" i="40"/>
  <c r="BI21" i="40" s="1"/>
  <c r="BS44" i="40"/>
  <c r="BU44" i="40" s="1"/>
  <c r="BS24" i="40"/>
  <c r="BU24" i="40" s="1"/>
  <c r="BS48" i="40"/>
  <c r="BU48" i="40" s="1"/>
  <c r="BS43" i="40"/>
  <c r="BU43" i="40" s="1"/>
  <c r="BS27" i="40"/>
  <c r="BU27" i="40" s="1"/>
  <c r="BS11" i="40"/>
  <c r="BU11" i="40" s="1"/>
  <c r="BS38" i="40"/>
  <c r="BU38" i="40" s="1"/>
  <c r="BS22" i="40"/>
  <c r="BU22" i="40" s="1"/>
  <c r="BS33" i="40"/>
  <c r="BU33" i="40" s="1"/>
  <c r="BS17" i="40"/>
  <c r="BU17" i="40" s="1"/>
  <c r="BO25" i="40"/>
  <c r="BQ25" i="40" s="1"/>
  <c r="BO6" i="40"/>
  <c r="BQ6" i="40" s="1"/>
  <c r="BO29" i="40"/>
  <c r="BQ29" i="40" s="1"/>
  <c r="BO40" i="40"/>
  <c r="BQ40" i="40" s="1"/>
  <c r="BO24" i="40"/>
  <c r="BQ24" i="40" s="1"/>
  <c r="BO8" i="40"/>
  <c r="BQ8" i="40" s="1"/>
  <c r="BO35" i="40"/>
  <c r="BQ35" i="40" s="1"/>
  <c r="BO19" i="40"/>
  <c r="BQ19" i="40" s="1"/>
  <c r="BO46" i="40"/>
  <c r="BQ46" i="40" s="1"/>
  <c r="BO30" i="40"/>
  <c r="BQ30" i="40" s="1"/>
  <c r="BO14" i="40"/>
  <c r="BQ14" i="40" s="1"/>
  <c r="BC17" i="40"/>
  <c r="BE17" i="40" s="1"/>
  <c r="BC36" i="40"/>
  <c r="BE36" i="40" s="1"/>
  <c r="BC20" i="40"/>
  <c r="BE20" i="40" s="1"/>
  <c r="BC43" i="40"/>
  <c r="BE43" i="40" s="1"/>
  <c r="BC27" i="40"/>
  <c r="BE27" i="40" s="1"/>
  <c r="BC11" i="40"/>
  <c r="BE11" i="40" s="1"/>
  <c r="BC25" i="40"/>
  <c r="BE25" i="40" s="1"/>
  <c r="BC42" i="40"/>
  <c r="BE42" i="40" s="1"/>
  <c r="BC26" i="40"/>
  <c r="BE26" i="40" s="1"/>
  <c r="BC10" i="40"/>
  <c r="BE10" i="40" s="1"/>
  <c r="AY12" i="40"/>
  <c r="BA12" i="40" s="1"/>
  <c r="AY15" i="40"/>
  <c r="BA15" i="40" s="1"/>
  <c r="AY22" i="40"/>
  <c r="BA22" i="40" s="1"/>
  <c r="AY35" i="40"/>
  <c r="BA35" i="40" s="1"/>
  <c r="AY13" i="40"/>
  <c r="BA13" i="40" s="1"/>
  <c r="AY43" i="40"/>
  <c r="BA43" i="40" s="1"/>
  <c r="AY29" i="40"/>
  <c r="BA29" i="40" s="1"/>
  <c r="AY10" i="40"/>
  <c r="BA10" i="40" s="1"/>
  <c r="AY23" i="40"/>
  <c r="BA23" i="40" s="1"/>
  <c r="AY40" i="40"/>
  <c r="BA40" i="40" s="1"/>
  <c r="C4" i="69"/>
  <c r="R11" i="41" l="1"/>
  <c r="R10" i="41"/>
  <c r="R9" i="41"/>
  <c r="R8" i="41"/>
  <c r="O11" i="41"/>
  <c r="O10" i="41"/>
  <c r="O9" i="41"/>
  <c r="O8" i="41"/>
  <c r="O7" i="41"/>
  <c r="L13" i="41"/>
  <c r="L12" i="41"/>
  <c r="L11" i="41"/>
  <c r="L10" i="41"/>
  <c r="AD13" i="41"/>
  <c r="AD12" i="41"/>
  <c r="AD11" i="41"/>
  <c r="AD10" i="41"/>
  <c r="AD9" i="41"/>
  <c r="AD8" i="41"/>
  <c r="AD7" i="41"/>
  <c r="AA13" i="41"/>
  <c r="AA12" i="41"/>
  <c r="AA11" i="41"/>
  <c r="AA10" i="41"/>
  <c r="AA9" i="41"/>
  <c r="AA8" i="41"/>
  <c r="AA7" i="41"/>
  <c r="X13" i="41"/>
  <c r="X12" i="41"/>
  <c r="X11" i="41"/>
  <c r="X10" i="41"/>
  <c r="X9" i="41"/>
  <c r="X8" i="41"/>
  <c r="X7" i="41"/>
  <c r="U13" i="41"/>
  <c r="U12" i="41"/>
  <c r="U11" i="41"/>
  <c r="U10" i="41"/>
  <c r="U9" i="41"/>
  <c r="U8" i="41"/>
  <c r="U7" i="41"/>
  <c r="R13" i="41"/>
  <c r="R12" i="41"/>
  <c r="R7" i="41"/>
  <c r="O13" i="41"/>
  <c r="O12" i="41"/>
  <c r="L9" i="41"/>
  <c r="L8" i="41"/>
  <c r="L7" i="41"/>
  <c r="I13" i="41"/>
  <c r="I12" i="41"/>
  <c r="I11" i="41"/>
  <c r="I10" i="41"/>
  <c r="I9" i="41"/>
  <c r="I8" i="41"/>
  <c r="I7" i="41"/>
  <c r="F7" i="41"/>
  <c r="F8" i="41"/>
  <c r="F9" i="41"/>
  <c r="F10" i="41"/>
  <c r="F11" i="41"/>
  <c r="F12" i="41"/>
  <c r="F13" i="41"/>
  <c r="AC14" i="41"/>
  <c r="AB14" i="41"/>
  <c r="Z14" i="41"/>
  <c r="Y14" i="41"/>
  <c r="W14" i="41"/>
  <c r="V14" i="41"/>
  <c r="T14" i="41"/>
  <c r="S14" i="41"/>
  <c r="Q14" i="41"/>
  <c r="P14" i="41"/>
  <c r="N14" i="41"/>
  <c r="M14" i="41"/>
  <c r="K14" i="41"/>
  <c r="J14" i="41"/>
  <c r="H14" i="41"/>
  <c r="G14" i="41"/>
  <c r="E14" i="41"/>
  <c r="D80" i="40"/>
  <c r="Q6" i="38"/>
  <c r="AF79" i="38"/>
  <c r="AF78" i="38"/>
  <c r="AF77" i="38"/>
  <c r="AF76" i="38"/>
  <c r="AF75" i="38"/>
  <c r="AF74" i="38"/>
  <c r="AF73" i="38"/>
  <c r="AF72" i="38"/>
  <c r="AF71" i="38"/>
  <c r="AF70" i="38"/>
  <c r="AF69" i="38"/>
  <c r="AF68" i="38"/>
  <c r="AF67" i="38"/>
  <c r="AF66" i="38"/>
  <c r="AF65" i="38"/>
  <c r="AF64" i="38"/>
  <c r="AF63" i="38"/>
  <c r="AF62" i="38"/>
  <c r="AF61" i="38"/>
  <c r="AF60" i="38"/>
  <c r="AF59" i="38"/>
  <c r="AF58" i="38"/>
  <c r="AF57" i="38"/>
  <c r="AF56" i="38"/>
  <c r="AF55" i="38"/>
  <c r="AF54" i="38"/>
  <c r="AF53" i="38"/>
  <c r="AF52" i="38"/>
  <c r="AF51" i="38"/>
  <c r="AF50" i="38"/>
  <c r="AF49" i="38"/>
  <c r="AF48" i="38"/>
  <c r="AF47" i="38"/>
  <c r="AF46" i="38"/>
  <c r="AF45" i="38"/>
  <c r="AF44" i="38"/>
  <c r="AF43" i="38"/>
  <c r="AF42" i="38"/>
  <c r="AF41" i="38"/>
  <c r="AF40" i="38"/>
  <c r="AF39" i="38"/>
  <c r="AF38" i="38"/>
  <c r="AF37" i="38"/>
  <c r="AF36" i="38"/>
  <c r="AF35" i="38"/>
  <c r="AF34" i="38"/>
  <c r="AF33" i="38"/>
  <c r="AF32" i="38"/>
  <c r="AF31" i="38"/>
  <c r="AF30" i="38"/>
  <c r="AF29" i="38"/>
  <c r="AF28" i="38"/>
  <c r="AF27" i="38"/>
  <c r="AF26" i="38"/>
  <c r="AF25" i="38"/>
  <c r="AF24" i="38"/>
  <c r="AF23" i="38"/>
  <c r="AF22" i="38"/>
  <c r="AF21" i="38"/>
  <c r="AF20" i="38"/>
  <c r="AF19" i="38"/>
  <c r="AF18" i="38"/>
  <c r="AF17" i="38"/>
  <c r="AF16" i="38"/>
  <c r="AF15" i="38"/>
  <c r="AF14" i="38"/>
  <c r="AF13" i="38"/>
  <c r="AF12" i="38"/>
  <c r="AF11" i="38"/>
  <c r="AF10" i="38"/>
  <c r="AF9" i="38"/>
  <c r="AF8" i="38"/>
  <c r="AF7" i="38"/>
  <c r="AD79" i="38"/>
  <c r="AD78" i="38"/>
  <c r="AD77" i="38"/>
  <c r="AD76" i="38"/>
  <c r="AD75" i="38"/>
  <c r="AD74" i="38"/>
  <c r="AD73" i="38"/>
  <c r="AD72" i="38"/>
  <c r="AD71" i="38"/>
  <c r="AD70" i="38"/>
  <c r="AD69" i="38"/>
  <c r="AD68" i="38"/>
  <c r="AD67" i="38"/>
  <c r="AD66" i="38"/>
  <c r="AD65" i="38"/>
  <c r="AD64" i="38"/>
  <c r="AD63" i="38"/>
  <c r="AD62" i="38"/>
  <c r="AD61" i="38"/>
  <c r="AD60" i="38"/>
  <c r="AD59" i="38"/>
  <c r="AD58" i="38"/>
  <c r="AD57" i="38"/>
  <c r="AD56" i="38"/>
  <c r="AD55" i="38"/>
  <c r="AD54" i="38"/>
  <c r="AD53" i="38"/>
  <c r="AD52" i="38"/>
  <c r="AD51" i="38"/>
  <c r="AD50" i="38"/>
  <c r="AD49" i="38"/>
  <c r="AD48" i="38"/>
  <c r="AD47" i="38"/>
  <c r="AD46" i="38"/>
  <c r="AD45" i="38"/>
  <c r="AD44" i="38"/>
  <c r="AD43" i="38"/>
  <c r="AD42" i="38"/>
  <c r="AD41" i="38"/>
  <c r="AD40" i="38"/>
  <c r="AD39" i="38"/>
  <c r="AD38" i="38"/>
  <c r="AD37" i="38"/>
  <c r="AD36" i="38"/>
  <c r="AD35" i="38"/>
  <c r="AD34" i="38"/>
  <c r="AD33" i="38"/>
  <c r="AD32" i="38"/>
  <c r="AD31" i="38"/>
  <c r="AD30" i="38"/>
  <c r="AD29" i="38"/>
  <c r="AD28" i="38"/>
  <c r="AD27" i="38"/>
  <c r="AD26" i="38"/>
  <c r="AD25" i="38"/>
  <c r="AD24" i="38"/>
  <c r="AD23" i="38"/>
  <c r="AD22" i="38"/>
  <c r="AD21" i="38"/>
  <c r="AD20" i="38"/>
  <c r="AD19" i="38"/>
  <c r="AD18" i="38"/>
  <c r="AD17" i="38"/>
  <c r="AD16" i="38"/>
  <c r="AD15" i="38"/>
  <c r="AD14" i="38"/>
  <c r="AD13" i="38"/>
  <c r="AD12" i="38"/>
  <c r="AD11" i="38"/>
  <c r="AD10" i="38"/>
  <c r="AD9" i="38"/>
  <c r="AD8" i="38"/>
  <c r="AD7" i="38"/>
  <c r="Z79" i="38"/>
  <c r="AK48" i="38" s="1"/>
  <c r="Z78" i="38"/>
  <c r="AK47" i="38" s="1"/>
  <c r="Z77" i="38"/>
  <c r="AK46" i="38" s="1"/>
  <c r="Z76" i="38"/>
  <c r="AK45" i="38" s="1"/>
  <c r="Z75" i="38"/>
  <c r="AK44" i="38" s="1"/>
  <c r="Z74" i="38"/>
  <c r="AK43" i="38" s="1"/>
  <c r="Z73" i="38"/>
  <c r="AK42" i="38" s="1"/>
  <c r="Z72" i="38"/>
  <c r="AK41" i="38" s="1"/>
  <c r="Z71" i="38"/>
  <c r="AK40" i="38" s="1"/>
  <c r="Z70" i="38"/>
  <c r="AK39" i="38" s="1"/>
  <c r="Z69" i="38"/>
  <c r="AK38" i="38" s="1"/>
  <c r="Z68" i="38"/>
  <c r="AK37" i="38" s="1"/>
  <c r="Z67" i="38"/>
  <c r="AK36" i="38" s="1"/>
  <c r="Z66" i="38"/>
  <c r="AK35" i="38" s="1"/>
  <c r="Z65" i="38"/>
  <c r="AK34" i="38" s="1"/>
  <c r="Z64" i="38"/>
  <c r="AK33" i="38" s="1"/>
  <c r="Z63" i="38"/>
  <c r="AK32" i="38" s="1"/>
  <c r="Z62" i="38"/>
  <c r="AK31" i="38" s="1"/>
  <c r="Z61" i="38"/>
  <c r="AK30" i="38" s="1"/>
  <c r="Z60" i="38"/>
  <c r="AK29" i="38" s="1"/>
  <c r="Z59" i="38"/>
  <c r="AK28" i="38" s="1"/>
  <c r="Z58" i="38"/>
  <c r="AK27" i="38" s="1"/>
  <c r="Z57" i="38"/>
  <c r="AK26" i="38" s="1"/>
  <c r="Z56" i="38"/>
  <c r="AK25" i="38" s="1"/>
  <c r="Z55" i="38"/>
  <c r="AK24" i="38" s="1"/>
  <c r="Z54" i="38"/>
  <c r="AK23" i="38" s="1"/>
  <c r="Z53" i="38"/>
  <c r="AK22" i="38" s="1"/>
  <c r="Z52" i="38"/>
  <c r="AK21" i="38" s="1"/>
  <c r="Z51" i="38"/>
  <c r="AK20" i="38" s="1"/>
  <c r="Z50" i="38"/>
  <c r="AK19" i="38" s="1"/>
  <c r="Z49" i="38"/>
  <c r="AK18" i="38" s="1"/>
  <c r="Z48" i="38"/>
  <c r="AK17" i="38" s="1"/>
  <c r="Z47" i="38"/>
  <c r="AK16" i="38" s="1"/>
  <c r="Z46" i="38"/>
  <c r="AK15" i="38" s="1"/>
  <c r="Z45" i="38"/>
  <c r="AK14" i="38" s="1"/>
  <c r="Z44" i="38"/>
  <c r="AK13" i="38" s="1"/>
  <c r="Z43" i="38"/>
  <c r="AK12" i="38" s="1"/>
  <c r="Z42" i="38"/>
  <c r="AK11" i="38" s="1"/>
  <c r="Z41" i="38"/>
  <c r="AK10" i="38" s="1"/>
  <c r="Z40" i="38"/>
  <c r="AK9" i="38" s="1"/>
  <c r="Z39" i="38"/>
  <c r="AK8" i="38" s="1"/>
  <c r="Z38" i="38"/>
  <c r="Z37" i="38"/>
  <c r="Z36" i="38"/>
  <c r="Z35" i="38"/>
  <c r="Z34" i="38"/>
  <c r="Z33" i="38"/>
  <c r="Z32" i="38"/>
  <c r="Z31" i="38"/>
  <c r="Z30" i="38"/>
  <c r="Z29" i="38"/>
  <c r="Z28" i="38"/>
  <c r="Z27" i="38"/>
  <c r="Z26" i="38"/>
  <c r="Z25" i="38"/>
  <c r="Z24" i="38"/>
  <c r="Z23" i="38"/>
  <c r="Z22" i="38"/>
  <c r="Z21" i="38"/>
  <c r="Z20" i="38"/>
  <c r="Z19" i="38"/>
  <c r="Z18" i="38"/>
  <c r="Z17" i="38"/>
  <c r="Z16" i="38"/>
  <c r="Z15" i="38"/>
  <c r="Z14" i="38"/>
  <c r="Z13" i="38"/>
  <c r="Z12" i="38"/>
  <c r="Z11" i="38"/>
  <c r="Z10" i="38"/>
  <c r="Z9" i="38"/>
  <c r="Z8" i="38"/>
  <c r="Z7" i="38"/>
  <c r="X79" i="38"/>
  <c r="X78" i="38"/>
  <c r="X77" i="38"/>
  <c r="X76" i="38"/>
  <c r="X75" i="38"/>
  <c r="X74" i="38"/>
  <c r="X73" i="38"/>
  <c r="X72" i="38"/>
  <c r="X71" i="38"/>
  <c r="X70" i="38"/>
  <c r="X69" i="38"/>
  <c r="X68" i="38"/>
  <c r="X67" i="38"/>
  <c r="X66" i="38"/>
  <c r="X65" i="38"/>
  <c r="X64" i="38"/>
  <c r="X63" i="38"/>
  <c r="X62" i="38"/>
  <c r="X61" i="38"/>
  <c r="X60" i="38"/>
  <c r="X59" i="38"/>
  <c r="X58" i="38"/>
  <c r="X57" i="38"/>
  <c r="X56" i="38"/>
  <c r="X55" i="38"/>
  <c r="X54" i="38"/>
  <c r="X53" i="38"/>
  <c r="X52" i="38"/>
  <c r="X51" i="38"/>
  <c r="X50" i="38"/>
  <c r="X49" i="38"/>
  <c r="X48" i="38"/>
  <c r="X47" i="38"/>
  <c r="X46" i="38"/>
  <c r="X45" i="38"/>
  <c r="X44" i="38"/>
  <c r="X43" i="38"/>
  <c r="X42" i="38"/>
  <c r="X41" i="38"/>
  <c r="X40" i="38"/>
  <c r="X39" i="38"/>
  <c r="X38" i="38"/>
  <c r="X37" i="38"/>
  <c r="X36" i="38"/>
  <c r="X35" i="38"/>
  <c r="X34" i="38"/>
  <c r="X33" i="38"/>
  <c r="X32" i="38"/>
  <c r="X31" i="38"/>
  <c r="X30" i="38"/>
  <c r="X29" i="38"/>
  <c r="X28" i="38"/>
  <c r="X27" i="38"/>
  <c r="X26" i="38"/>
  <c r="X25" i="38"/>
  <c r="X24" i="38"/>
  <c r="X23" i="38"/>
  <c r="X22" i="38"/>
  <c r="X21" i="38"/>
  <c r="X20" i="38"/>
  <c r="X19" i="38"/>
  <c r="X18" i="38"/>
  <c r="X17" i="38"/>
  <c r="X16" i="38"/>
  <c r="X15" i="38"/>
  <c r="X14" i="38"/>
  <c r="X13" i="38"/>
  <c r="X12" i="38"/>
  <c r="X11" i="38"/>
  <c r="X10" i="38"/>
  <c r="X9" i="38"/>
  <c r="X8" i="38"/>
  <c r="X7" i="38"/>
  <c r="V79" i="38"/>
  <c r="V78" i="38"/>
  <c r="V77" i="38"/>
  <c r="V76" i="38"/>
  <c r="V75" i="38"/>
  <c r="V74" i="38"/>
  <c r="V73" i="38"/>
  <c r="V72" i="38"/>
  <c r="V71" i="38"/>
  <c r="V70" i="38"/>
  <c r="V69" i="38"/>
  <c r="V68" i="38"/>
  <c r="V67" i="38"/>
  <c r="V66" i="38"/>
  <c r="V65" i="38"/>
  <c r="V64" i="38"/>
  <c r="V63" i="38"/>
  <c r="V62" i="38"/>
  <c r="V61" i="38"/>
  <c r="V60" i="38"/>
  <c r="V59" i="38"/>
  <c r="V58" i="38"/>
  <c r="V57" i="38"/>
  <c r="V56" i="38"/>
  <c r="V55" i="38"/>
  <c r="V54" i="38"/>
  <c r="V53" i="38"/>
  <c r="V52" i="38"/>
  <c r="V51" i="38"/>
  <c r="V50" i="38"/>
  <c r="V49" i="38"/>
  <c r="V48" i="38"/>
  <c r="V47" i="38"/>
  <c r="V46" i="38"/>
  <c r="V45" i="38"/>
  <c r="V44" i="38"/>
  <c r="V43" i="38"/>
  <c r="V42" i="38"/>
  <c r="V41" i="38"/>
  <c r="V40" i="38"/>
  <c r="V39" i="38"/>
  <c r="V38" i="38"/>
  <c r="V37" i="38"/>
  <c r="V36" i="38"/>
  <c r="V35" i="38"/>
  <c r="V34" i="38"/>
  <c r="V33" i="38"/>
  <c r="V32" i="38"/>
  <c r="V31" i="38"/>
  <c r="V30" i="38"/>
  <c r="V29" i="38"/>
  <c r="V28" i="38"/>
  <c r="V27" i="38"/>
  <c r="V26" i="38"/>
  <c r="V25" i="38"/>
  <c r="V24" i="38"/>
  <c r="V23" i="38"/>
  <c r="V22" i="38"/>
  <c r="V21" i="38"/>
  <c r="V20" i="38"/>
  <c r="V19" i="38"/>
  <c r="V18" i="38"/>
  <c r="V17" i="38"/>
  <c r="V16" i="38"/>
  <c r="V15" i="38"/>
  <c r="V14" i="38"/>
  <c r="V13" i="38"/>
  <c r="V12" i="38"/>
  <c r="V11" i="38"/>
  <c r="V10" i="38"/>
  <c r="V9" i="38"/>
  <c r="V8" i="38"/>
  <c r="V7" i="38"/>
  <c r="T79" i="38"/>
  <c r="AI48" i="38" s="1"/>
  <c r="T78" i="38"/>
  <c r="AI47" i="38" s="1"/>
  <c r="T77" i="38"/>
  <c r="AI46" i="38" s="1"/>
  <c r="T76" i="38"/>
  <c r="AI45" i="38" s="1"/>
  <c r="T75" i="38"/>
  <c r="AI44" i="38" s="1"/>
  <c r="T74" i="38"/>
  <c r="AI43" i="38" s="1"/>
  <c r="T73" i="38"/>
  <c r="AI42" i="38" s="1"/>
  <c r="T72" i="38"/>
  <c r="AI41" i="38" s="1"/>
  <c r="T71" i="38"/>
  <c r="AI40" i="38" s="1"/>
  <c r="T70" i="38"/>
  <c r="AI39" i="38" s="1"/>
  <c r="T69" i="38"/>
  <c r="AI38" i="38" s="1"/>
  <c r="T68" i="38"/>
  <c r="AI37" i="38" s="1"/>
  <c r="T67" i="38"/>
  <c r="AI36" i="38" s="1"/>
  <c r="T66" i="38"/>
  <c r="AI35" i="38" s="1"/>
  <c r="T65" i="38"/>
  <c r="AI34" i="38" s="1"/>
  <c r="T64" i="38"/>
  <c r="AI33" i="38" s="1"/>
  <c r="T63" i="38"/>
  <c r="AI32" i="38" s="1"/>
  <c r="T62" i="38"/>
  <c r="AI31" i="38" s="1"/>
  <c r="T61" i="38"/>
  <c r="AI30" i="38" s="1"/>
  <c r="T60" i="38"/>
  <c r="AI29" i="38" s="1"/>
  <c r="T59" i="38"/>
  <c r="AI28" i="38" s="1"/>
  <c r="T58" i="38"/>
  <c r="AI27" i="38" s="1"/>
  <c r="T57" i="38"/>
  <c r="AI26" i="38" s="1"/>
  <c r="T56" i="38"/>
  <c r="AI25" i="38" s="1"/>
  <c r="T55" i="38"/>
  <c r="AI24" i="38" s="1"/>
  <c r="T54" i="38"/>
  <c r="AI23" i="38" s="1"/>
  <c r="T53" i="38"/>
  <c r="AI22" i="38" s="1"/>
  <c r="T52" i="38"/>
  <c r="AI21" i="38" s="1"/>
  <c r="T51" i="38"/>
  <c r="AI20" i="38" s="1"/>
  <c r="T50" i="38"/>
  <c r="AI19" i="38" s="1"/>
  <c r="T49" i="38"/>
  <c r="AI18" i="38" s="1"/>
  <c r="T48" i="38"/>
  <c r="AI17" i="38" s="1"/>
  <c r="T47" i="38"/>
  <c r="AI16" i="38" s="1"/>
  <c r="T46" i="38"/>
  <c r="AI15" i="38" s="1"/>
  <c r="T45" i="38"/>
  <c r="AI14" i="38" s="1"/>
  <c r="T44" i="38"/>
  <c r="AI13" i="38" s="1"/>
  <c r="T43" i="38"/>
  <c r="AI12" i="38" s="1"/>
  <c r="T42" i="38"/>
  <c r="AI11" i="38" s="1"/>
  <c r="T41" i="38"/>
  <c r="AI10" i="38" s="1"/>
  <c r="T40" i="38"/>
  <c r="AI9" i="38" s="1"/>
  <c r="T39" i="38"/>
  <c r="AI8" i="38" s="1"/>
  <c r="T38" i="38"/>
  <c r="T37" i="38"/>
  <c r="T36" i="38"/>
  <c r="T35" i="38"/>
  <c r="T34" i="38"/>
  <c r="T33" i="38"/>
  <c r="T32" i="38"/>
  <c r="T31" i="38"/>
  <c r="T30" i="38"/>
  <c r="T29" i="38"/>
  <c r="T28" i="38"/>
  <c r="T27" i="38"/>
  <c r="T26" i="38"/>
  <c r="T25" i="38"/>
  <c r="T24" i="38"/>
  <c r="T23" i="38"/>
  <c r="T22" i="38"/>
  <c r="T21" i="38"/>
  <c r="T20" i="38"/>
  <c r="T19" i="38"/>
  <c r="T18" i="38"/>
  <c r="T17" i="38"/>
  <c r="T16" i="38"/>
  <c r="T15" i="38"/>
  <c r="T14" i="38"/>
  <c r="T13" i="38"/>
  <c r="T12" i="38"/>
  <c r="T11" i="38"/>
  <c r="T10" i="38"/>
  <c r="T9" i="38"/>
  <c r="T8" i="38"/>
  <c r="T7" i="38"/>
  <c r="P79" i="38"/>
  <c r="P78" i="38"/>
  <c r="P77" i="38"/>
  <c r="P76" i="38"/>
  <c r="P75" i="38"/>
  <c r="P74" i="38"/>
  <c r="P73" i="38"/>
  <c r="P72" i="38"/>
  <c r="P71" i="38"/>
  <c r="P70" i="38"/>
  <c r="P69" i="38"/>
  <c r="P68" i="38"/>
  <c r="P67" i="38"/>
  <c r="P66" i="38"/>
  <c r="P65" i="38"/>
  <c r="P64" i="38"/>
  <c r="P63" i="38"/>
  <c r="P62" i="38"/>
  <c r="P61" i="38"/>
  <c r="P60" i="38"/>
  <c r="P59" i="38"/>
  <c r="P58" i="38"/>
  <c r="P57" i="38"/>
  <c r="P56" i="38"/>
  <c r="P55" i="38"/>
  <c r="P54" i="38"/>
  <c r="P53" i="38"/>
  <c r="P52" i="38"/>
  <c r="P51" i="38"/>
  <c r="P50" i="38"/>
  <c r="P49" i="38"/>
  <c r="P48" i="38"/>
  <c r="P47" i="38"/>
  <c r="P46" i="38"/>
  <c r="P45" i="38"/>
  <c r="P44" i="38"/>
  <c r="P43" i="38"/>
  <c r="P42" i="38"/>
  <c r="P41" i="38"/>
  <c r="P40" i="38"/>
  <c r="P39" i="38"/>
  <c r="P38" i="38"/>
  <c r="P37" i="38"/>
  <c r="P36" i="38"/>
  <c r="P35" i="38"/>
  <c r="P34" i="38"/>
  <c r="P33" i="38"/>
  <c r="P32" i="38"/>
  <c r="P31" i="38"/>
  <c r="P30" i="38"/>
  <c r="P29" i="38"/>
  <c r="P28" i="38"/>
  <c r="P27" i="38"/>
  <c r="P26" i="38"/>
  <c r="P25" i="38"/>
  <c r="P24" i="38"/>
  <c r="P23" i="38"/>
  <c r="P22" i="38"/>
  <c r="P21" i="38"/>
  <c r="P20" i="38"/>
  <c r="P19" i="38"/>
  <c r="P18" i="38"/>
  <c r="P17" i="38"/>
  <c r="P16" i="38"/>
  <c r="P15" i="38"/>
  <c r="P14" i="38"/>
  <c r="P13" i="38"/>
  <c r="P12" i="38"/>
  <c r="P11" i="38"/>
  <c r="P10" i="38"/>
  <c r="P9" i="38"/>
  <c r="P8" i="38"/>
  <c r="P7"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1" i="38"/>
  <c r="N10" i="38"/>
  <c r="N9" i="38"/>
  <c r="N8" i="38"/>
  <c r="N7" i="38"/>
  <c r="L79" i="38"/>
  <c r="L78" i="38"/>
  <c r="L77" i="38"/>
  <c r="L76" i="38"/>
  <c r="L75" i="38"/>
  <c r="L74" i="38"/>
  <c r="L73" i="38"/>
  <c r="L72" i="38"/>
  <c r="L71" i="38"/>
  <c r="L70" i="38"/>
  <c r="L69" i="38"/>
  <c r="L68" i="38"/>
  <c r="L67" i="38"/>
  <c r="L66" i="38"/>
  <c r="L65" i="38"/>
  <c r="L64" i="38"/>
  <c r="L63" i="38"/>
  <c r="L62" i="38"/>
  <c r="L61" i="38"/>
  <c r="L60" i="38"/>
  <c r="L59" i="38"/>
  <c r="L58" i="38"/>
  <c r="L57" i="38"/>
  <c r="L56" i="38"/>
  <c r="L55" i="38"/>
  <c r="L54" i="38"/>
  <c r="L53" i="38"/>
  <c r="L52" i="38"/>
  <c r="L51" i="38"/>
  <c r="L50" i="38"/>
  <c r="L49" i="38"/>
  <c r="L48" i="38"/>
  <c r="L47" i="38"/>
  <c r="L46" i="38"/>
  <c r="L45" i="38"/>
  <c r="L44" i="38"/>
  <c r="L43" i="38"/>
  <c r="L42" i="38"/>
  <c r="L41"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72" i="38"/>
  <c r="H73" i="38"/>
  <c r="H74" i="38"/>
  <c r="H75" i="38"/>
  <c r="H76" i="38"/>
  <c r="H77" i="38"/>
  <c r="H78" i="38"/>
  <c r="H79" i="38"/>
  <c r="H11" i="59"/>
  <c r="H10" i="59"/>
  <c r="H9" i="59"/>
  <c r="H8" i="59"/>
  <c r="H7" i="59"/>
  <c r="H12" i="59"/>
  <c r="H13" i="59"/>
  <c r="L7" i="59"/>
  <c r="L8" i="59"/>
  <c r="L9" i="59"/>
  <c r="L10" i="59"/>
  <c r="L11" i="59"/>
  <c r="L12" i="59"/>
  <c r="L13" i="59"/>
  <c r="N7" i="59"/>
  <c r="N8" i="59"/>
  <c r="N9" i="59"/>
  <c r="N10" i="59"/>
  <c r="N11" i="59"/>
  <c r="N12" i="59"/>
  <c r="N13" i="59"/>
  <c r="P7" i="59"/>
  <c r="P8" i="59"/>
  <c r="P9" i="59"/>
  <c r="P10" i="59"/>
  <c r="P11" i="59"/>
  <c r="P12" i="59"/>
  <c r="P13" i="59"/>
  <c r="T7" i="59"/>
  <c r="T8" i="59"/>
  <c r="T9" i="59"/>
  <c r="T10" i="59"/>
  <c r="T11" i="59"/>
  <c r="T12" i="59"/>
  <c r="T13" i="59"/>
  <c r="V7" i="59"/>
  <c r="V8" i="59"/>
  <c r="V9" i="59"/>
  <c r="V10" i="59"/>
  <c r="V11" i="59"/>
  <c r="V12" i="59"/>
  <c r="V13" i="59"/>
  <c r="AU11" i="41" l="1"/>
  <c r="AU6" i="41"/>
  <c r="AU7" i="41"/>
  <c r="AU13" i="41"/>
  <c r="AT13" i="41" s="1"/>
  <c r="AU10" i="41"/>
  <c r="AT10" i="41" s="1"/>
  <c r="AU9" i="41"/>
  <c r="AU12" i="41"/>
  <c r="AU8" i="41"/>
  <c r="AW13" i="41"/>
  <c r="AW12" i="41"/>
  <c r="AW9" i="41"/>
  <c r="AW10" i="41"/>
  <c r="AV10" i="41" s="1"/>
  <c r="AW8" i="41"/>
  <c r="AV8" i="41" s="1"/>
  <c r="AW11" i="41"/>
  <c r="AW6" i="41"/>
  <c r="AW7" i="41"/>
  <c r="AV7" i="41" s="1"/>
  <c r="AS11" i="41"/>
  <c r="AS6" i="41"/>
  <c r="AS7" i="41"/>
  <c r="AR7" i="41" s="1"/>
  <c r="AS13" i="41"/>
  <c r="AR13" i="41" s="1"/>
  <c r="AS10" i="41"/>
  <c r="AR10" i="41" s="1"/>
  <c r="AS9" i="41"/>
  <c r="AS12" i="41"/>
  <c r="AS8" i="41"/>
  <c r="AR8" i="41" s="1"/>
  <c r="AI11" i="41"/>
  <c r="AI6" i="41"/>
  <c r="AI10" i="41"/>
  <c r="AI7" i="41"/>
  <c r="AH7" i="41" s="1"/>
  <c r="AI13" i="41"/>
  <c r="AI12" i="41"/>
  <c r="AI8" i="41"/>
  <c r="AI9" i="41"/>
  <c r="AO9" i="41"/>
  <c r="AO12" i="41"/>
  <c r="AO7" i="41"/>
  <c r="AO10" i="41"/>
  <c r="AN10" i="41" s="1"/>
  <c r="AO8" i="41"/>
  <c r="AN8" i="41" s="1"/>
  <c r="AO13" i="41"/>
  <c r="AO11" i="41"/>
  <c r="AO6" i="41"/>
  <c r="AN6" i="41" s="1"/>
  <c r="AG7" i="41"/>
  <c r="AG6" i="41"/>
  <c r="AK11" i="41"/>
  <c r="AK13" i="41"/>
  <c r="AJ13" i="41" s="1"/>
  <c r="AK6" i="41"/>
  <c r="AJ6" i="41" s="1"/>
  <c r="AK8" i="41"/>
  <c r="AK7" i="41"/>
  <c r="AJ7" i="41" s="1"/>
  <c r="AK9" i="41"/>
  <c r="AJ9" i="41" s="1"/>
  <c r="AK10" i="41"/>
  <c r="AK12" i="41"/>
  <c r="AQ11" i="41"/>
  <c r="AQ6" i="41"/>
  <c r="AP6" i="41" s="1"/>
  <c r="AQ7" i="41"/>
  <c r="AQ13" i="41"/>
  <c r="AQ8" i="41"/>
  <c r="AQ9" i="41"/>
  <c r="AP9" i="41" s="1"/>
  <c r="AQ12" i="41"/>
  <c r="AP12" i="41" s="1"/>
  <c r="AQ10" i="41"/>
  <c r="AM11" i="41"/>
  <c r="AM6" i="41"/>
  <c r="AL6" i="41" s="1"/>
  <c r="AM8" i="41"/>
  <c r="AM7" i="41"/>
  <c r="AM13" i="41"/>
  <c r="AM9" i="41"/>
  <c r="AL9" i="41" s="1"/>
  <c r="AM12" i="41"/>
  <c r="AM10" i="41"/>
  <c r="AI7" i="38"/>
  <c r="AK7" i="38"/>
  <c r="AI11" i="59"/>
  <c r="AI10" i="59"/>
  <c r="AH10" i="59" s="1"/>
  <c r="AI7" i="59"/>
  <c r="AH7" i="59" s="1"/>
  <c r="AI6" i="59"/>
  <c r="AI12" i="59"/>
  <c r="AI13" i="59"/>
  <c r="AH13" i="59" s="1"/>
  <c r="AI8" i="59"/>
  <c r="AH8" i="59" s="1"/>
  <c r="AI9" i="59"/>
  <c r="AJ6" i="130"/>
  <c r="AH6" i="59"/>
  <c r="AH12" i="59"/>
  <c r="AH11" i="59"/>
  <c r="AC80" i="40"/>
  <c r="E12" i="125"/>
  <c r="AB80" i="40"/>
  <c r="D12" i="125"/>
  <c r="Z80" i="40"/>
  <c r="E11" i="125"/>
  <c r="Y80" i="40"/>
  <c r="D11" i="125"/>
  <c r="W80" i="40"/>
  <c r="E10" i="125"/>
  <c r="V80" i="40"/>
  <c r="D10" i="125"/>
  <c r="T80" i="40"/>
  <c r="E9" i="125"/>
  <c r="S80" i="40"/>
  <c r="D9" i="125"/>
  <c r="Q80" i="40"/>
  <c r="E8" i="125"/>
  <c r="P80" i="40"/>
  <c r="D8" i="125"/>
  <c r="N80" i="40"/>
  <c r="E7" i="125"/>
  <c r="M80" i="40"/>
  <c r="D7" i="125"/>
  <c r="K80" i="40"/>
  <c r="E6" i="125"/>
  <c r="J80" i="40"/>
  <c r="D6" i="125"/>
  <c r="E5" i="125"/>
  <c r="G80" i="40"/>
  <c r="D5" i="125"/>
  <c r="E4" i="125"/>
  <c r="F14" i="41"/>
  <c r="R6" i="38"/>
  <c r="I14" i="41"/>
  <c r="AH9" i="41"/>
  <c r="AP8" i="41"/>
  <c r="AH11" i="41"/>
  <c r="AJ8" i="41"/>
  <c r="AN9" i="41"/>
  <c r="AG10" i="41"/>
  <c r="AF10" i="41" s="1"/>
  <c r="AF7" i="41"/>
  <c r="AJ10" i="41"/>
  <c r="AT11" i="41"/>
  <c r="AL7" i="41"/>
  <c r="AG12" i="41"/>
  <c r="AF12" i="41" s="1"/>
  <c r="AN11" i="41"/>
  <c r="AP10" i="41"/>
  <c r="AV6" i="41"/>
  <c r="AN13" i="41"/>
  <c r="AH13" i="41"/>
  <c r="AJ12" i="41"/>
  <c r="AR11" i="41"/>
  <c r="AL11" i="41"/>
  <c r="AV9" i="41"/>
  <c r="AG9" i="41"/>
  <c r="AF9" i="41" s="1"/>
  <c r="AH8" i="41"/>
  <c r="AT7" i="41"/>
  <c r="AV12" i="41"/>
  <c r="AR9" i="41"/>
  <c r="AH6" i="41"/>
  <c r="AR6" i="41"/>
  <c r="AL13" i="41"/>
  <c r="AT12" i="41"/>
  <c r="AN12" i="41"/>
  <c r="AV11" i="41"/>
  <c r="AP11" i="41"/>
  <c r="AG11" i="41"/>
  <c r="AF11" i="41" s="1"/>
  <c r="AH10" i="41"/>
  <c r="AT9" i="41"/>
  <c r="AL8" i="41"/>
  <c r="AG8" i="41"/>
  <c r="AF8" i="41" s="1"/>
  <c r="AN7" i="41"/>
  <c r="AL12" i="41"/>
  <c r="AT8" i="41"/>
  <c r="AP7" i="41"/>
  <c r="AT6" i="41"/>
  <c r="AV13" i="41"/>
  <c r="AP13" i="41"/>
  <c r="AG13" i="41"/>
  <c r="AF13" i="41" s="1"/>
  <c r="AR12" i="41"/>
  <c r="AH12" i="41"/>
  <c r="AJ11" i="41"/>
  <c r="AL10" i="41"/>
  <c r="L14" i="41"/>
  <c r="R14" i="41"/>
  <c r="AD14" i="41"/>
  <c r="E80" i="40"/>
  <c r="U14" i="41"/>
  <c r="H80" i="40"/>
  <c r="AF6" i="41"/>
  <c r="X14" i="41"/>
  <c r="O14" i="41"/>
  <c r="AA14" i="41"/>
  <c r="AH9" i="59"/>
  <c r="AF13" i="59"/>
  <c r="AF12" i="59"/>
  <c r="AF11" i="59"/>
  <c r="AF10" i="59"/>
  <c r="AF9" i="59"/>
  <c r="AF8" i="59"/>
  <c r="AF7" i="59"/>
  <c r="AD13" i="59"/>
  <c r="AD12" i="59"/>
  <c r="AD11" i="59"/>
  <c r="AD10" i="59"/>
  <c r="AD9" i="59"/>
  <c r="AD8" i="59"/>
  <c r="AD7" i="59"/>
  <c r="Z13" i="59"/>
  <c r="Z12" i="59"/>
  <c r="Z11" i="59"/>
  <c r="Z10" i="59"/>
  <c r="Z9" i="59"/>
  <c r="Z8" i="59"/>
  <c r="Z7" i="59"/>
  <c r="X13" i="59"/>
  <c r="X12" i="59"/>
  <c r="X11" i="59"/>
  <c r="X10" i="59"/>
  <c r="X9" i="59"/>
  <c r="X8" i="59"/>
  <c r="X7" i="59"/>
  <c r="F6" i="59"/>
  <c r="C41" i="57"/>
  <c r="O32" i="57"/>
  <c r="M29" i="57"/>
  <c r="K29" i="57"/>
  <c r="AS44" i="38" l="1"/>
  <c r="AS28" i="38"/>
  <c r="AS12" i="38"/>
  <c r="AR12" i="38" s="1"/>
  <c r="AT12" i="38" s="1"/>
  <c r="AS25" i="38"/>
  <c r="AR25" i="38" s="1"/>
  <c r="AT25" i="38" s="1"/>
  <c r="AS39" i="38"/>
  <c r="AR39" i="38" s="1"/>
  <c r="AT39" i="38" s="1"/>
  <c r="AS23" i="38"/>
  <c r="AR23" i="38" s="1"/>
  <c r="AT23" i="38" s="1"/>
  <c r="AS7" i="38"/>
  <c r="AR7" i="38" s="1"/>
  <c r="AT7" i="38" s="1"/>
  <c r="AS46" i="38"/>
  <c r="AR46" i="38" s="1"/>
  <c r="AT46" i="38" s="1"/>
  <c r="AS30" i="38"/>
  <c r="AS14" i="38"/>
  <c r="AS21" i="38"/>
  <c r="AR21" i="38" s="1"/>
  <c r="AT21" i="38" s="1"/>
  <c r="AS16" i="38"/>
  <c r="AS27" i="38"/>
  <c r="AR27" i="38" s="1"/>
  <c r="AT27" i="38" s="1"/>
  <c r="AS17" i="38"/>
  <c r="AR17" i="38" s="1"/>
  <c r="AT17" i="38" s="1"/>
  <c r="AS40" i="38"/>
  <c r="AR40" i="38" s="1"/>
  <c r="AT40" i="38" s="1"/>
  <c r="AS24" i="38"/>
  <c r="AR24" i="38" s="1"/>
  <c r="AT24" i="38" s="1"/>
  <c r="AS8" i="38"/>
  <c r="AS13" i="38"/>
  <c r="AR13" i="38" s="1"/>
  <c r="AT13" i="38" s="1"/>
  <c r="AS35" i="38"/>
  <c r="AR35" i="38" s="1"/>
  <c r="AT35" i="38" s="1"/>
  <c r="AS19" i="38"/>
  <c r="AR19" i="38" s="1"/>
  <c r="AT19" i="38" s="1"/>
  <c r="AS41" i="38"/>
  <c r="AR41" i="38" s="1"/>
  <c r="AT41" i="38" s="1"/>
  <c r="AS42" i="38"/>
  <c r="AS26" i="38"/>
  <c r="AR26" i="38" s="1"/>
  <c r="AT26" i="38" s="1"/>
  <c r="AS10" i="38"/>
  <c r="AR10" i="38" s="1"/>
  <c r="AT10" i="38" s="1"/>
  <c r="AS9" i="38"/>
  <c r="AR9" i="38" s="1"/>
  <c r="AT9" i="38" s="1"/>
  <c r="AS32" i="38"/>
  <c r="AS43" i="38"/>
  <c r="AR43" i="38" s="1"/>
  <c r="AT43" i="38" s="1"/>
  <c r="AS34" i="38"/>
  <c r="AR34" i="38" s="1"/>
  <c r="AT34" i="38" s="1"/>
  <c r="AS45" i="38"/>
  <c r="AR45" i="38" s="1"/>
  <c r="AT45" i="38" s="1"/>
  <c r="AS36" i="38"/>
  <c r="AS20" i="38"/>
  <c r="AR20" i="38" s="1"/>
  <c r="AT20" i="38" s="1"/>
  <c r="AS37" i="38"/>
  <c r="AR37" i="38" s="1"/>
  <c r="AT37" i="38" s="1"/>
  <c r="AS47" i="38"/>
  <c r="AR47" i="38" s="1"/>
  <c r="AT47" i="38" s="1"/>
  <c r="AS31" i="38"/>
  <c r="AR31" i="38" s="1"/>
  <c r="AT31" i="38" s="1"/>
  <c r="AS15" i="38"/>
  <c r="AR15" i="38" s="1"/>
  <c r="AT15" i="38" s="1"/>
  <c r="AS29" i="38"/>
  <c r="AR29" i="38" s="1"/>
  <c r="AT29" i="38" s="1"/>
  <c r="AS38" i="38"/>
  <c r="AS22" i="38"/>
  <c r="AS6" i="38"/>
  <c r="AR6" i="38" s="1"/>
  <c r="AT6" i="38" s="1"/>
  <c r="AS48" i="38"/>
  <c r="AR48" i="38" s="1"/>
  <c r="AT48" i="38" s="1"/>
  <c r="AS33" i="38"/>
  <c r="AR33" i="38" s="1"/>
  <c r="AT33" i="38" s="1"/>
  <c r="AS11" i="38"/>
  <c r="AR11" i="38" s="1"/>
  <c r="AT11" i="38" s="1"/>
  <c r="AS18" i="38"/>
  <c r="AR18" i="38" s="1"/>
  <c r="AT18" i="38" s="1"/>
  <c r="AO47" i="38"/>
  <c r="AN47" i="38" s="1"/>
  <c r="AP47" i="38" s="1"/>
  <c r="AO31" i="38"/>
  <c r="AN31" i="38" s="1"/>
  <c r="AP31" i="38" s="1"/>
  <c r="AO15" i="38"/>
  <c r="AN15" i="38" s="1"/>
  <c r="AP15" i="38" s="1"/>
  <c r="AO32" i="38"/>
  <c r="AN32" i="38" s="1"/>
  <c r="AP32" i="38" s="1"/>
  <c r="AO42" i="38"/>
  <c r="AN42" i="38" s="1"/>
  <c r="AP42" i="38" s="1"/>
  <c r="AO26" i="38"/>
  <c r="AO10" i="38"/>
  <c r="AO28" i="38"/>
  <c r="AN28" i="38" s="1"/>
  <c r="AP28" i="38" s="1"/>
  <c r="AO37" i="38"/>
  <c r="AN37" i="38" s="1"/>
  <c r="AP37" i="38" s="1"/>
  <c r="AO21" i="38"/>
  <c r="AN21" i="38" s="1"/>
  <c r="AP21" i="38" s="1"/>
  <c r="AO40" i="38"/>
  <c r="AO19" i="38"/>
  <c r="AN19" i="38" s="1"/>
  <c r="AP19" i="38" s="1"/>
  <c r="AO36" i="38"/>
  <c r="AN36" i="38" s="1"/>
  <c r="AP36" i="38" s="1"/>
  <c r="AO9" i="38"/>
  <c r="AN9" i="38" s="1"/>
  <c r="AP9" i="38" s="1"/>
  <c r="AO43" i="38"/>
  <c r="AN43" i="38" s="1"/>
  <c r="AP43" i="38" s="1"/>
  <c r="AO27" i="38"/>
  <c r="AN27" i="38" s="1"/>
  <c r="AP27" i="38" s="1"/>
  <c r="AO11" i="38"/>
  <c r="AN11" i="38" s="1"/>
  <c r="AP11" i="38" s="1"/>
  <c r="AO20" i="38"/>
  <c r="AO38" i="38"/>
  <c r="AO22" i="38"/>
  <c r="AN22" i="38" s="1"/>
  <c r="AP22" i="38" s="1"/>
  <c r="AO6" i="38"/>
  <c r="AN6" i="38" s="1"/>
  <c r="AP6" i="38" s="1"/>
  <c r="AO16" i="38"/>
  <c r="AN16" i="38" s="1"/>
  <c r="AP16" i="38" s="1"/>
  <c r="AO33" i="38"/>
  <c r="AN33" i="38" s="1"/>
  <c r="AP33" i="38" s="1"/>
  <c r="AO17" i="38"/>
  <c r="AN17" i="38" s="1"/>
  <c r="AP17" i="38" s="1"/>
  <c r="AO24" i="38"/>
  <c r="AN24" i="38" s="1"/>
  <c r="AP24" i="38" s="1"/>
  <c r="AO44" i="38"/>
  <c r="AO14" i="38"/>
  <c r="AO25" i="38"/>
  <c r="AN25" i="38" s="1"/>
  <c r="AP25" i="38" s="1"/>
  <c r="AO39" i="38"/>
  <c r="AN39" i="38" s="1"/>
  <c r="AP39" i="38" s="1"/>
  <c r="AO23" i="38"/>
  <c r="AN23" i="38" s="1"/>
  <c r="AP23" i="38" s="1"/>
  <c r="AO7" i="38"/>
  <c r="AN7" i="38" s="1"/>
  <c r="AP7" i="38" s="1"/>
  <c r="AO8" i="38"/>
  <c r="AN8" i="38" s="1"/>
  <c r="AP8" i="38" s="1"/>
  <c r="AO34" i="38"/>
  <c r="AN34" i="38" s="1"/>
  <c r="AP34" i="38" s="1"/>
  <c r="AO18" i="38"/>
  <c r="AO48" i="38"/>
  <c r="AO45" i="38"/>
  <c r="AN45" i="38" s="1"/>
  <c r="AP45" i="38" s="1"/>
  <c r="AO29" i="38"/>
  <c r="AN29" i="38" s="1"/>
  <c r="AP29" i="38" s="1"/>
  <c r="AO13" i="38"/>
  <c r="AN13" i="38" s="1"/>
  <c r="AP13" i="38" s="1"/>
  <c r="AO12" i="38"/>
  <c r="AO35" i="38"/>
  <c r="AN35" i="38" s="1"/>
  <c r="AP35" i="38" s="1"/>
  <c r="AO46" i="38"/>
  <c r="AN46" i="38" s="1"/>
  <c r="AP46" i="38" s="1"/>
  <c r="AO30" i="38"/>
  <c r="AN30" i="38" s="1"/>
  <c r="AP30" i="38" s="1"/>
  <c r="AO41" i="38"/>
  <c r="AN41" i="38" s="1"/>
  <c r="AP41" i="38" s="1"/>
  <c r="AK11" i="59"/>
  <c r="AK8" i="59"/>
  <c r="AK7" i="59"/>
  <c r="AK10" i="59"/>
  <c r="AJ10" i="59" s="1"/>
  <c r="AK13" i="59"/>
  <c r="AK6" i="59"/>
  <c r="AK12" i="59"/>
  <c r="AK9" i="59"/>
  <c r="AJ9" i="59" s="1"/>
  <c r="I80" i="40"/>
  <c r="CM44" i="40" s="1"/>
  <c r="CO44" i="40" s="1"/>
  <c r="AN12" i="38"/>
  <c r="AP12" i="38" s="1"/>
  <c r="AN26" i="38"/>
  <c r="AP26" i="38" s="1"/>
  <c r="AN20" i="38"/>
  <c r="AP20" i="38" s="1"/>
  <c r="AN44" i="38"/>
  <c r="AP44" i="38" s="1"/>
  <c r="AN48" i="38"/>
  <c r="AP48" i="38" s="1"/>
  <c r="AN38" i="38"/>
  <c r="AP38" i="38" s="1"/>
  <c r="AN10" i="38"/>
  <c r="AP10" i="38" s="1"/>
  <c r="AN14" i="38"/>
  <c r="AP14" i="38" s="1"/>
  <c r="AN18" i="38"/>
  <c r="AP18" i="38" s="1"/>
  <c r="AN40" i="38"/>
  <c r="AP40" i="38" s="1"/>
  <c r="AR42" i="38"/>
  <c r="AT42" i="38" s="1"/>
  <c r="AR38" i="38"/>
  <c r="AT38" i="38" s="1"/>
  <c r="AR22" i="38"/>
  <c r="AT22" i="38" s="1"/>
  <c r="AR44" i="38"/>
  <c r="AT44" i="38" s="1"/>
  <c r="AR28" i="38"/>
  <c r="AT28" i="38" s="1"/>
  <c r="AR32" i="38"/>
  <c r="AT32" i="38" s="1"/>
  <c r="AR8" i="38"/>
  <c r="AT8" i="38" s="1"/>
  <c r="AR16" i="38"/>
  <c r="AT16" i="38" s="1"/>
  <c r="AR30" i="38"/>
  <c r="AT30" i="38" s="1"/>
  <c r="AR14" i="38"/>
  <c r="AT14" i="38" s="1"/>
  <c r="AR36" i="38"/>
  <c r="AT36" i="38" s="1"/>
  <c r="AZ13" i="41"/>
  <c r="AZ6" i="41"/>
  <c r="F12" i="125"/>
  <c r="F11" i="125"/>
  <c r="F10" i="125"/>
  <c r="F9" i="125"/>
  <c r="F8" i="125"/>
  <c r="F7" i="125"/>
  <c r="F6" i="125"/>
  <c r="AZ10" i="41"/>
  <c r="AZ7" i="41"/>
  <c r="AZ11" i="41"/>
  <c r="AZ9" i="41"/>
  <c r="AZ8" i="41"/>
  <c r="F5" i="125"/>
  <c r="AZ12" i="41"/>
  <c r="F4" i="125"/>
  <c r="L6" i="127"/>
  <c r="AJ8" i="59"/>
  <c r="AJ6" i="59"/>
  <c r="AJ7" i="59"/>
  <c r="O80" i="40"/>
  <c r="BB7" i="41"/>
  <c r="BB13" i="41"/>
  <c r="BB9" i="41"/>
  <c r="BB10" i="41"/>
  <c r="BB11" i="41"/>
  <c r="BB12" i="41"/>
  <c r="BB6" i="41"/>
  <c r="BB8" i="41"/>
  <c r="X80" i="40"/>
  <c r="BE12" i="41"/>
  <c r="BE8" i="41"/>
  <c r="BE6" i="41"/>
  <c r="BE9" i="41"/>
  <c r="BE10" i="41"/>
  <c r="BE11" i="41"/>
  <c r="BE13" i="41"/>
  <c r="BE7" i="41"/>
  <c r="R80" i="40"/>
  <c r="BC9" i="41"/>
  <c r="BC11" i="41"/>
  <c r="BC12" i="41"/>
  <c r="BC7" i="41"/>
  <c r="BC13" i="41"/>
  <c r="BC8" i="41"/>
  <c r="BC10" i="41"/>
  <c r="BC6" i="41"/>
  <c r="L80" i="40"/>
  <c r="BA11" i="41"/>
  <c r="BA7" i="41"/>
  <c r="BA13" i="41"/>
  <c r="BA8" i="41"/>
  <c r="BA6" i="41"/>
  <c r="BA9" i="41"/>
  <c r="BA10" i="41"/>
  <c r="BA12" i="41"/>
  <c r="F80" i="40"/>
  <c r="AY6" i="41"/>
  <c r="AY11" i="41"/>
  <c r="AY7" i="41"/>
  <c r="AY13" i="41"/>
  <c r="AY8" i="41"/>
  <c r="AY9" i="41"/>
  <c r="AY10" i="41"/>
  <c r="AY12" i="41"/>
  <c r="AD80" i="40"/>
  <c r="BG10" i="41"/>
  <c r="BG12" i="41"/>
  <c r="BG7" i="41"/>
  <c r="BG13" i="41"/>
  <c r="BG8" i="41"/>
  <c r="BG6" i="41"/>
  <c r="BG9" i="41"/>
  <c r="BG11" i="41"/>
  <c r="U80" i="40"/>
  <c r="BD12" i="41"/>
  <c r="BD8" i="41"/>
  <c r="BD6" i="41"/>
  <c r="BD9" i="41"/>
  <c r="BD10" i="41"/>
  <c r="BD7" i="41"/>
  <c r="BD11" i="41"/>
  <c r="BD13" i="41"/>
  <c r="CM29" i="40"/>
  <c r="CO29" i="40" s="1"/>
  <c r="AA80" i="40"/>
  <c r="BF8" i="41"/>
  <c r="BF6" i="41"/>
  <c r="BF10" i="41"/>
  <c r="BF11" i="41"/>
  <c r="BF12" i="41"/>
  <c r="BF7" i="41"/>
  <c r="BF9" i="41"/>
  <c r="BF13" i="41"/>
  <c r="G29" i="57"/>
  <c r="AJ13" i="59"/>
  <c r="I32" i="57"/>
  <c r="AJ12" i="59"/>
  <c r="AJ11" i="59"/>
  <c r="C29" i="57"/>
  <c r="I36" i="57"/>
  <c r="O36" i="57"/>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10" i="71"/>
  <c r="X9" i="71"/>
  <c r="X8" i="71"/>
  <c r="X7" i="71"/>
  <c r="X6" i="71"/>
  <c r="U78" i="71"/>
  <c r="U77" i="71"/>
  <c r="U76" i="71"/>
  <c r="U75" i="71"/>
  <c r="U74" i="71"/>
  <c r="U73" i="71"/>
  <c r="U72" i="71"/>
  <c r="U71" i="71"/>
  <c r="U70" i="71"/>
  <c r="U69" i="71"/>
  <c r="U68" i="71"/>
  <c r="U67" i="71"/>
  <c r="U66" i="71"/>
  <c r="U65" i="71"/>
  <c r="U64" i="71"/>
  <c r="U63" i="71"/>
  <c r="U62" i="71"/>
  <c r="U61" i="71"/>
  <c r="U60" i="71"/>
  <c r="U59" i="71"/>
  <c r="U58" i="71"/>
  <c r="U57" i="71"/>
  <c r="U56" i="71"/>
  <c r="U55" i="71"/>
  <c r="U54" i="71"/>
  <c r="U53" i="71"/>
  <c r="U52" i="71"/>
  <c r="U51" i="71"/>
  <c r="U50" i="71"/>
  <c r="U49" i="71"/>
  <c r="U48" i="71"/>
  <c r="U47" i="71"/>
  <c r="U46" i="71"/>
  <c r="U45" i="71"/>
  <c r="U44" i="71"/>
  <c r="U43" i="71"/>
  <c r="U42" i="71"/>
  <c r="U41" i="71"/>
  <c r="U40" i="71"/>
  <c r="U39" i="71"/>
  <c r="U38" i="71"/>
  <c r="U37" i="71"/>
  <c r="U36" i="71"/>
  <c r="U35" i="71"/>
  <c r="U34" i="71"/>
  <c r="U33" i="71"/>
  <c r="U32" i="71"/>
  <c r="U31" i="71"/>
  <c r="U30" i="71"/>
  <c r="U29" i="71"/>
  <c r="U28" i="71"/>
  <c r="U27" i="71"/>
  <c r="U26" i="71"/>
  <c r="U25" i="71"/>
  <c r="U24" i="71"/>
  <c r="U23" i="71"/>
  <c r="U22" i="71"/>
  <c r="U21" i="71"/>
  <c r="U20" i="71"/>
  <c r="U19" i="71"/>
  <c r="U18" i="71"/>
  <c r="U17" i="71"/>
  <c r="U16" i="71"/>
  <c r="U15" i="71"/>
  <c r="U14" i="71"/>
  <c r="U13" i="71"/>
  <c r="U12" i="71"/>
  <c r="U11" i="71"/>
  <c r="U10" i="71"/>
  <c r="U9" i="71"/>
  <c r="U8" i="71"/>
  <c r="U7" i="71"/>
  <c r="U6" i="71"/>
  <c r="R78" i="71"/>
  <c r="R77" i="71"/>
  <c r="R76" i="71"/>
  <c r="R75" i="71"/>
  <c r="R74" i="71"/>
  <c r="R73" i="71"/>
  <c r="R72" i="71"/>
  <c r="R71" i="71"/>
  <c r="R70" i="71"/>
  <c r="R69" i="71"/>
  <c r="R68" i="71"/>
  <c r="R67" i="71"/>
  <c r="R66" i="71"/>
  <c r="R65" i="71"/>
  <c r="R64" i="71"/>
  <c r="R63" i="71"/>
  <c r="R62" i="71"/>
  <c r="R61" i="71"/>
  <c r="R60" i="71"/>
  <c r="R59" i="71"/>
  <c r="R58" i="71"/>
  <c r="R57" i="71"/>
  <c r="R56" i="71"/>
  <c r="R55" i="71"/>
  <c r="R54" i="71"/>
  <c r="R53" i="71"/>
  <c r="R52" i="71"/>
  <c r="R51" i="71"/>
  <c r="R50" i="71"/>
  <c r="R49" i="71"/>
  <c r="R48" i="71"/>
  <c r="R47" i="71"/>
  <c r="R46" i="71"/>
  <c r="R45" i="71"/>
  <c r="R44" i="71"/>
  <c r="R43" i="71"/>
  <c r="R42" i="71"/>
  <c r="R41" i="71"/>
  <c r="R40" i="71"/>
  <c r="R39" i="71"/>
  <c r="R38" i="71"/>
  <c r="R37" i="71"/>
  <c r="R36" i="71"/>
  <c r="R35" i="71"/>
  <c r="R34" i="71"/>
  <c r="R33" i="71"/>
  <c r="R32" i="71"/>
  <c r="R31" i="71"/>
  <c r="R30" i="71"/>
  <c r="R29" i="71"/>
  <c r="R28" i="71"/>
  <c r="R27" i="71"/>
  <c r="R26" i="71"/>
  <c r="R25" i="71"/>
  <c r="R24" i="71"/>
  <c r="R23" i="71"/>
  <c r="R22" i="71"/>
  <c r="R21" i="71"/>
  <c r="R20" i="71"/>
  <c r="R19" i="71"/>
  <c r="R18" i="71"/>
  <c r="R17" i="71"/>
  <c r="R16" i="71"/>
  <c r="R15" i="71"/>
  <c r="R14" i="71"/>
  <c r="R13" i="71"/>
  <c r="R12" i="71"/>
  <c r="R11" i="71"/>
  <c r="R10" i="71"/>
  <c r="R9" i="71"/>
  <c r="R8" i="71"/>
  <c r="R7" i="71"/>
  <c r="R6" i="71"/>
  <c r="O78" i="71"/>
  <c r="O77" i="71"/>
  <c r="O76" i="71"/>
  <c r="O75" i="71"/>
  <c r="O74" i="71"/>
  <c r="O73" i="71"/>
  <c r="O72" i="71"/>
  <c r="O71" i="71"/>
  <c r="O70" i="71"/>
  <c r="O69" i="71"/>
  <c r="O68" i="71"/>
  <c r="O67" i="71"/>
  <c r="O66" i="71"/>
  <c r="O65" i="71"/>
  <c r="O64" i="71"/>
  <c r="O63" i="71"/>
  <c r="O62" i="71"/>
  <c r="O61" i="71"/>
  <c r="O60" i="71"/>
  <c r="O59" i="71"/>
  <c r="O58" i="71"/>
  <c r="O57" i="71"/>
  <c r="O56" i="71"/>
  <c r="O55" i="71"/>
  <c r="O54" i="71"/>
  <c r="O53" i="71"/>
  <c r="O52" i="71"/>
  <c r="O51" i="7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L78" i="71"/>
  <c r="L77" i="71"/>
  <c r="L76" i="71"/>
  <c r="L75" i="71"/>
  <c r="L74" i="71"/>
  <c r="L73" i="71"/>
  <c r="L72" i="71"/>
  <c r="L71" i="71"/>
  <c r="L70" i="71"/>
  <c r="L69" i="71"/>
  <c r="L68" i="71"/>
  <c r="L67" i="71"/>
  <c r="L66" i="71"/>
  <c r="L65" i="71"/>
  <c r="L64" i="71"/>
  <c r="L63" i="71"/>
  <c r="L62" i="71"/>
  <c r="L61" i="71"/>
  <c r="L60" i="71"/>
  <c r="L59" i="71"/>
  <c r="L58" i="71"/>
  <c r="L57" i="71"/>
  <c r="L56" i="71"/>
  <c r="L55" i="71"/>
  <c r="L54" i="71"/>
  <c r="L53" i="71"/>
  <c r="L52" i="71"/>
  <c r="L51" i="71"/>
  <c r="L50" i="71"/>
  <c r="L49" i="71"/>
  <c r="L48" i="71"/>
  <c r="L47" i="71"/>
  <c r="L46" i="71"/>
  <c r="L45" i="71"/>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9" i="71"/>
  <c r="L18" i="71"/>
  <c r="L17" i="71"/>
  <c r="L16" i="71"/>
  <c r="L15" i="71"/>
  <c r="L14" i="71"/>
  <c r="L13" i="71"/>
  <c r="L12" i="71"/>
  <c r="L11" i="71"/>
  <c r="L10" i="71"/>
  <c r="L9" i="71"/>
  <c r="L8" i="71"/>
  <c r="L7" i="71"/>
  <c r="L6"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I11" i="71"/>
  <c r="I10" i="71"/>
  <c r="I9" i="71"/>
  <c r="I8" i="71"/>
  <c r="I7" i="71"/>
  <c r="I6" i="71"/>
  <c r="F6" i="71"/>
  <c r="F7" i="71"/>
  <c r="F8" i="71"/>
  <c r="F9" i="71"/>
  <c r="F10" i="71"/>
  <c r="F11"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X12" i="37"/>
  <c r="X11" i="37"/>
  <c r="X10" i="37"/>
  <c r="X9" i="37"/>
  <c r="X8" i="37"/>
  <c r="X7" i="37"/>
  <c r="X6" i="37"/>
  <c r="U12" i="37"/>
  <c r="U11" i="37"/>
  <c r="U10" i="37"/>
  <c r="U9" i="37"/>
  <c r="U8" i="37"/>
  <c r="U7" i="37"/>
  <c r="U6" i="37"/>
  <c r="R12" i="37"/>
  <c r="R11" i="37"/>
  <c r="R10" i="37"/>
  <c r="R9" i="37"/>
  <c r="R8" i="37"/>
  <c r="R7" i="37"/>
  <c r="R6" i="37"/>
  <c r="O12" i="37"/>
  <c r="O11" i="37"/>
  <c r="O10" i="37"/>
  <c r="O9" i="37"/>
  <c r="O8" i="37"/>
  <c r="O7" i="37"/>
  <c r="O6" i="37"/>
  <c r="L12" i="37"/>
  <c r="L11" i="37"/>
  <c r="L10" i="37"/>
  <c r="L9" i="37"/>
  <c r="L8" i="37"/>
  <c r="L7" i="37"/>
  <c r="L6" i="37"/>
  <c r="I12" i="37"/>
  <c r="I11" i="37"/>
  <c r="I10" i="37"/>
  <c r="I9" i="37"/>
  <c r="I8" i="37"/>
  <c r="I7" i="37"/>
  <c r="I6" i="37"/>
  <c r="K13" i="37"/>
  <c r="D4" i="69"/>
  <c r="E5" i="69"/>
  <c r="M5" i="69" s="1"/>
  <c r="E6" i="69"/>
  <c r="M6" i="69" s="1"/>
  <c r="E7" i="69"/>
  <c r="M7" i="69" s="1"/>
  <c r="E8" i="69"/>
  <c r="M8" i="69" s="1"/>
  <c r="E9" i="69"/>
  <c r="M9" i="69" s="1"/>
  <c r="E10" i="69"/>
  <c r="M10" i="69" s="1"/>
  <c r="E11" i="69"/>
  <c r="M11" i="69" s="1"/>
  <c r="E12" i="69"/>
  <c r="M12" i="69" s="1"/>
  <c r="E13" i="69"/>
  <c r="M13" i="69" s="1"/>
  <c r="E14" i="69"/>
  <c r="M14" i="69" s="1"/>
  <c r="E15" i="69"/>
  <c r="M15" i="69" s="1"/>
  <c r="E16" i="69"/>
  <c r="M16" i="69" s="1"/>
  <c r="E17" i="69"/>
  <c r="M17" i="69" s="1"/>
  <c r="E18" i="69"/>
  <c r="M18" i="69" s="1"/>
  <c r="E19" i="69"/>
  <c r="M19" i="69" s="1"/>
  <c r="E20" i="69"/>
  <c r="M20" i="69" s="1"/>
  <c r="E21" i="69"/>
  <c r="M21" i="69" s="1"/>
  <c r="E22" i="69"/>
  <c r="M22" i="69" s="1"/>
  <c r="E23" i="69"/>
  <c r="M23" i="69" s="1"/>
  <c r="E24" i="69"/>
  <c r="M24" i="69" s="1"/>
  <c r="Y70" i="36"/>
  <c r="X78" i="36"/>
  <c r="X77" i="36"/>
  <c r="X76" i="36"/>
  <c r="X75" i="36"/>
  <c r="X74" i="36"/>
  <c r="X73" i="36"/>
  <c r="X72" i="36"/>
  <c r="X71" i="36"/>
  <c r="X70" i="36"/>
  <c r="X69" i="36"/>
  <c r="X68" i="36"/>
  <c r="X67" i="36"/>
  <c r="X66" i="36"/>
  <c r="X65" i="36"/>
  <c r="X64" i="36"/>
  <c r="X63" i="36"/>
  <c r="X62" i="36"/>
  <c r="X61" i="36"/>
  <c r="X60" i="36"/>
  <c r="X59" i="36"/>
  <c r="X58" i="36"/>
  <c r="X57" i="36"/>
  <c r="X56" i="36"/>
  <c r="X55" i="36"/>
  <c r="X54" i="36"/>
  <c r="X53" i="36"/>
  <c r="X52" i="36"/>
  <c r="X51" i="36"/>
  <c r="X50" i="36"/>
  <c r="X49" i="36"/>
  <c r="X48" i="36"/>
  <c r="X47" i="36"/>
  <c r="X46" i="36"/>
  <c r="X45" i="36"/>
  <c r="X44" i="36"/>
  <c r="X43" i="36"/>
  <c r="X42" i="36"/>
  <c r="X41" i="36"/>
  <c r="X40" i="36"/>
  <c r="X39" i="36"/>
  <c r="X38" i="36"/>
  <c r="X37" i="36"/>
  <c r="X36" i="36"/>
  <c r="X35" i="36"/>
  <c r="X34" i="36"/>
  <c r="X33" i="36"/>
  <c r="X32" i="36"/>
  <c r="X31" i="36"/>
  <c r="X30" i="36"/>
  <c r="X29" i="36"/>
  <c r="X28" i="36"/>
  <c r="X27" i="36"/>
  <c r="X26" i="36"/>
  <c r="X25" i="36"/>
  <c r="X24" i="36"/>
  <c r="X23" i="36"/>
  <c r="X22" i="36"/>
  <c r="X21" i="36"/>
  <c r="X20" i="36"/>
  <c r="X19" i="36"/>
  <c r="X18" i="36"/>
  <c r="X17" i="36"/>
  <c r="X16" i="36"/>
  <c r="X15" i="36"/>
  <c r="X14" i="36"/>
  <c r="X13" i="36"/>
  <c r="X12" i="36"/>
  <c r="X11" i="36"/>
  <c r="X10" i="36"/>
  <c r="X9" i="36"/>
  <c r="X8" i="36"/>
  <c r="X7" i="36"/>
  <c r="X6" i="36"/>
  <c r="X5"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R78" i="36"/>
  <c r="R77" i="36"/>
  <c r="R76" i="36"/>
  <c r="R75" i="36"/>
  <c r="R74" i="36"/>
  <c r="R73" i="36"/>
  <c r="R72" i="36"/>
  <c r="R71" i="36"/>
  <c r="R70" i="36"/>
  <c r="R69" i="36"/>
  <c r="R68" i="36"/>
  <c r="R67" i="36"/>
  <c r="R66" i="36"/>
  <c r="R65" i="36"/>
  <c r="R64" i="36"/>
  <c r="R63" i="36"/>
  <c r="R62" i="36"/>
  <c r="R61" i="36"/>
  <c r="R60" i="36"/>
  <c r="R59" i="36"/>
  <c r="R58" i="36"/>
  <c r="R57" i="36"/>
  <c r="R56" i="36"/>
  <c r="R55" i="36"/>
  <c r="R54" i="36"/>
  <c r="R53" i="36"/>
  <c r="R52" i="36"/>
  <c r="R51" i="36"/>
  <c r="R50" i="36"/>
  <c r="R49" i="36"/>
  <c r="R48" i="36"/>
  <c r="R47" i="36"/>
  <c r="R46" i="36"/>
  <c r="R45" i="36"/>
  <c r="R44" i="36"/>
  <c r="R43" i="36"/>
  <c r="R42" i="36"/>
  <c r="R41" i="36"/>
  <c r="R40" i="36"/>
  <c r="R39" i="36"/>
  <c r="R38" i="36"/>
  <c r="R37" i="36"/>
  <c r="R36" i="36"/>
  <c r="R35" i="36"/>
  <c r="R34" i="36"/>
  <c r="R33" i="36"/>
  <c r="R32" i="36"/>
  <c r="R31" i="36"/>
  <c r="R30" i="36"/>
  <c r="R29" i="36"/>
  <c r="R28" i="36"/>
  <c r="R27" i="36"/>
  <c r="R26" i="36"/>
  <c r="R25" i="36"/>
  <c r="R24" i="36"/>
  <c r="R23" i="36"/>
  <c r="R22" i="36"/>
  <c r="R21" i="36"/>
  <c r="R20" i="36"/>
  <c r="R19" i="36"/>
  <c r="R18" i="36"/>
  <c r="R17" i="36"/>
  <c r="R16" i="36"/>
  <c r="R15" i="36"/>
  <c r="R14" i="36"/>
  <c r="R13" i="36"/>
  <c r="R12" i="36"/>
  <c r="R11" i="36"/>
  <c r="R10" i="36"/>
  <c r="R9" i="36"/>
  <c r="R8" i="36"/>
  <c r="R7" i="36"/>
  <c r="R6" i="36"/>
  <c r="R5"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L78" i="36"/>
  <c r="L77" i="36"/>
  <c r="L76" i="36"/>
  <c r="L75" i="36"/>
  <c r="L74" i="36"/>
  <c r="L73" i="36"/>
  <c r="L72" i="36"/>
  <c r="L71" i="36"/>
  <c r="L70" i="36"/>
  <c r="L69" i="36"/>
  <c r="L68" i="36"/>
  <c r="L67" i="36"/>
  <c r="L66" i="36"/>
  <c r="L65" i="36"/>
  <c r="L64" i="36"/>
  <c r="L63" i="36"/>
  <c r="L62" i="36"/>
  <c r="L61" i="36"/>
  <c r="L60" i="36"/>
  <c r="L59" i="36"/>
  <c r="L58" i="36"/>
  <c r="L57" i="36"/>
  <c r="L56" i="36"/>
  <c r="L55" i="36"/>
  <c r="L54" i="36"/>
  <c r="L53" i="36"/>
  <c r="L52" i="36"/>
  <c r="L51" i="36"/>
  <c r="L50" i="36"/>
  <c r="L49" i="36"/>
  <c r="L48" i="36"/>
  <c r="L47" i="36"/>
  <c r="L46" i="36"/>
  <c r="L45" i="36"/>
  <c r="L44" i="36"/>
  <c r="L43" i="36"/>
  <c r="L42" i="36"/>
  <c r="L41" i="36"/>
  <c r="L40" i="36"/>
  <c r="L39" i="36"/>
  <c r="L38" i="36"/>
  <c r="L37" i="36"/>
  <c r="L36" i="36"/>
  <c r="L35" i="36"/>
  <c r="L34" i="36"/>
  <c r="L33" i="36"/>
  <c r="L32" i="36"/>
  <c r="L31" i="36"/>
  <c r="L30" i="36"/>
  <c r="L29" i="36"/>
  <c r="L28" i="36"/>
  <c r="L27" i="36"/>
  <c r="L26" i="36"/>
  <c r="L25" i="36"/>
  <c r="L24" i="36"/>
  <c r="L23" i="36"/>
  <c r="L22" i="36"/>
  <c r="L21" i="36"/>
  <c r="L20" i="36"/>
  <c r="L19" i="36"/>
  <c r="L18" i="36"/>
  <c r="L17" i="36"/>
  <c r="L16" i="36"/>
  <c r="L15" i="36"/>
  <c r="L14" i="36"/>
  <c r="L13" i="36"/>
  <c r="L12" i="36"/>
  <c r="L11" i="36"/>
  <c r="L10" i="36"/>
  <c r="L9" i="36"/>
  <c r="L8" i="36"/>
  <c r="L7" i="36"/>
  <c r="L6" i="36"/>
  <c r="L5"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I15" i="36"/>
  <c r="I14" i="36"/>
  <c r="I13" i="36"/>
  <c r="I12" i="36"/>
  <c r="I11" i="36"/>
  <c r="I10" i="36"/>
  <c r="I9" i="36"/>
  <c r="I8" i="36"/>
  <c r="I7" i="36"/>
  <c r="I6" i="36"/>
  <c r="I5" i="36"/>
  <c r="F6" i="36"/>
  <c r="F7" i="36"/>
  <c r="F8" i="36"/>
  <c r="F9" i="36"/>
  <c r="F10" i="36"/>
  <c r="F11" i="36"/>
  <c r="F12" i="36"/>
  <c r="F13" i="36"/>
  <c r="F14" i="36"/>
  <c r="F15" i="36"/>
  <c r="F16" i="36"/>
  <c r="F17" i="36"/>
  <c r="F18" i="36"/>
  <c r="F19" i="36"/>
  <c r="F20" i="36"/>
  <c r="F21" i="36"/>
  <c r="F22" i="36"/>
  <c r="F23" i="36"/>
  <c r="F24" i="36"/>
  <c r="F25" i="36"/>
  <c r="F26" i="36"/>
  <c r="F27" i="36"/>
  <c r="F28" i="36"/>
  <c r="F29" i="36"/>
  <c r="F30" i="36"/>
  <c r="F31" i="36"/>
  <c r="F32" i="36"/>
  <c r="F33" i="36"/>
  <c r="F34" i="36"/>
  <c r="F35" i="36"/>
  <c r="F36" i="36"/>
  <c r="F37" i="36"/>
  <c r="F38" i="36"/>
  <c r="F39" i="36"/>
  <c r="F40" i="36"/>
  <c r="F41" i="36"/>
  <c r="F42" i="36"/>
  <c r="F43" i="36"/>
  <c r="F44" i="36"/>
  <c r="F45" i="36"/>
  <c r="F46" i="36"/>
  <c r="F47" i="36"/>
  <c r="F48" i="36"/>
  <c r="F49" i="36"/>
  <c r="F50" i="36"/>
  <c r="F51" i="36"/>
  <c r="F52" i="36"/>
  <c r="F53" i="36"/>
  <c r="F54" i="36"/>
  <c r="F55" i="36"/>
  <c r="F56" i="36"/>
  <c r="F57" i="36"/>
  <c r="F58" i="36"/>
  <c r="F59" i="36"/>
  <c r="F60" i="36"/>
  <c r="F61" i="36"/>
  <c r="F62" i="36"/>
  <c r="F63" i="36"/>
  <c r="F64" i="36"/>
  <c r="F65" i="36"/>
  <c r="F66" i="36"/>
  <c r="F67" i="36"/>
  <c r="F68" i="36"/>
  <c r="F69" i="36"/>
  <c r="F70" i="36"/>
  <c r="F71" i="36"/>
  <c r="F72" i="36"/>
  <c r="F73" i="36"/>
  <c r="F74" i="36"/>
  <c r="F75" i="36"/>
  <c r="F76" i="36"/>
  <c r="F77" i="36"/>
  <c r="F78" i="36"/>
  <c r="F5" i="36"/>
  <c r="X12" i="70"/>
  <c r="X11" i="70"/>
  <c r="X10" i="70"/>
  <c r="X9" i="70"/>
  <c r="X8" i="70"/>
  <c r="X7" i="70"/>
  <c r="X6" i="70"/>
  <c r="X5" i="70"/>
  <c r="U12" i="70"/>
  <c r="U11" i="70"/>
  <c r="U10" i="70"/>
  <c r="U9" i="70"/>
  <c r="U8" i="70"/>
  <c r="U7" i="70"/>
  <c r="U6" i="70"/>
  <c r="U5" i="70"/>
  <c r="R12" i="70"/>
  <c r="R11" i="70"/>
  <c r="R10" i="70"/>
  <c r="R9" i="70"/>
  <c r="R8" i="70"/>
  <c r="R7" i="70"/>
  <c r="R6" i="70"/>
  <c r="R5" i="70"/>
  <c r="O12" i="70"/>
  <c r="O11" i="70"/>
  <c r="O10" i="70"/>
  <c r="O9" i="70"/>
  <c r="O8" i="70"/>
  <c r="O7" i="70"/>
  <c r="O6" i="70"/>
  <c r="O5" i="70"/>
  <c r="L12" i="70"/>
  <c r="L11" i="70"/>
  <c r="L10" i="70"/>
  <c r="L9" i="70"/>
  <c r="L8" i="70"/>
  <c r="L7" i="70"/>
  <c r="L6" i="70"/>
  <c r="L5" i="70"/>
  <c r="I12" i="70"/>
  <c r="I11" i="70"/>
  <c r="I10" i="70"/>
  <c r="I9" i="70"/>
  <c r="I8" i="70"/>
  <c r="I7" i="70"/>
  <c r="I6" i="70"/>
  <c r="I5" i="70"/>
  <c r="F12" i="70"/>
  <c r="F11" i="70"/>
  <c r="F10" i="70"/>
  <c r="F9" i="70"/>
  <c r="F8" i="70"/>
  <c r="F7" i="70"/>
  <c r="F6" i="70"/>
  <c r="F5" i="70"/>
  <c r="Z5" i="70"/>
  <c r="Y5" i="70"/>
  <c r="E5" i="55"/>
  <c r="M5" i="55" s="1"/>
  <c r="E6" i="55"/>
  <c r="M6" i="55" s="1"/>
  <c r="E7" i="55"/>
  <c r="M7" i="55" s="1"/>
  <c r="E8" i="55"/>
  <c r="M8" i="55" s="1"/>
  <c r="E9" i="55"/>
  <c r="M9" i="55" s="1"/>
  <c r="E10" i="55"/>
  <c r="M10" i="55" s="1"/>
  <c r="E11" i="55"/>
  <c r="M11" i="55" s="1"/>
  <c r="E12" i="55"/>
  <c r="M12" i="55" s="1"/>
  <c r="E13" i="55"/>
  <c r="M13" i="55" s="1"/>
  <c r="E14" i="55"/>
  <c r="M14" i="55" s="1"/>
  <c r="E15" i="55"/>
  <c r="M15" i="55" s="1"/>
  <c r="E16" i="55"/>
  <c r="M16" i="55" s="1"/>
  <c r="E17" i="55"/>
  <c r="M17" i="55" s="1"/>
  <c r="E18" i="55"/>
  <c r="M18" i="55" s="1"/>
  <c r="E19" i="55"/>
  <c r="M19" i="55" s="1"/>
  <c r="E20" i="55"/>
  <c r="M20" i="55" s="1"/>
  <c r="E21" i="55"/>
  <c r="M21" i="55" s="1"/>
  <c r="E22" i="55"/>
  <c r="M22" i="55" s="1"/>
  <c r="E23" i="55"/>
  <c r="M23" i="55" s="1"/>
  <c r="E24" i="55"/>
  <c r="M24" i="55" s="1"/>
  <c r="CM23" i="40" l="1"/>
  <c r="CO23" i="40" s="1"/>
  <c r="CM36" i="40"/>
  <c r="CO36" i="40" s="1"/>
  <c r="CM28" i="40"/>
  <c r="CO28" i="40" s="1"/>
  <c r="CM25" i="40"/>
  <c r="CO25" i="40" s="1"/>
  <c r="CM20" i="40"/>
  <c r="CO20" i="40" s="1"/>
  <c r="CM35" i="40"/>
  <c r="CO35" i="40" s="1"/>
  <c r="CM12" i="40"/>
  <c r="CO12" i="40" s="1"/>
  <c r="CM6" i="40"/>
  <c r="CO6" i="40" s="1"/>
  <c r="CM31" i="40"/>
  <c r="CO31" i="40" s="1"/>
  <c r="CM47" i="40"/>
  <c r="CO47" i="40" s="1"/>
  <c r="CM37" i="40"/>
  <c r="CO37" i="40" s="1"/>
  <c r="CM13" i="40"/>
  <c r="CO13" i="40" s="1"/>
  <c r="CM17" i="40"/>
  <c r="CO17" i="40" s="1"/>
  <c r="CM27" i="40"/>
  <c r="CO27" i="40" s="1"/>
  <c r="CM7" i="40"/>
  <c r="CO7" i="40" s="1"/>
  <c r="CM42" i="40"/>
  <c r="CO42" i="40" s="1"/>
  <c r="CM34" i="40"/>
  <c r="CO34" i="40" s="1"/>
  <c r="CM26" i="40"/>
  <c r="CO26" i="40" s="1"/>
  <c r="CM18" i="40"/>
  <c r="CO18" i="40" s="1"/>
  <c r="CM10" i="40"/>
  <c r="CO10" i="40" s="1"/>
  <c r="CM15" i="40"/>
  <c r="CO15" i="40" s="1"/>
  <c r="CM21" i="40"/>
  <c r="CO21" i="40" s="1"/>
  <c r="CM41" i="40"/>
  <c r="CO41" i="40" s="1"/>
  <c r="CM9" i="40"/>
  <c r="CO9" i="40" s="1"/>
  <c r="CM19" i="40"/>
  <c r="CO19" i="40" s="1"/>
  <c r="CM48" i="40"/>
  <c r="CO48" i="40" s="1"/>
  <c r="CM40" i="40"/>
  <c r="CO40" i="40" s="1"/>
  <c r="CM32" i="40"/>
  <c r="CO32" i="40" s="1"/>
  <c r="CM24" i="40"/>
  <c r="CO24" i="40" s="1"/>
  <c r="CM16" i="40"/>
  <c r="CO16" i="40" s="1"/>
  <c r="CM8" i="40"/>
  <c r="CO8" i="40" s="1"/>
  <c r="CM39" i="40"/>
  <c r="CO39" i="40" s="1"/>
  <c r="CM45" i="40"/>
  <c r="CO45" i="40" s="1"/>
  <c r="CM33" i="40"/>
  <c r="CO33" i="40" s="1"/>
  <c r="CM43" i="40"/>
  <c r="CO43" i="40" s="1"/>
  <c r="CM11" i="40"/>
  <c r="CO11" i="40" s="1"/>
  <c r="CM46" i="40"/>
  <c r="CO46" i="40" s="1"/>
  <c r="CM38" i="40"/>
  <c r="CO38" i="40" s="1"/>
  <c r="CM30" i="40"/>
  <c r="CO30" i="40" s="1"/>
  <c r="CM22" i="40"/>
  <c r="CO22" i="40" s="1"/>
  <c r="CM14" i="40"/>
  <c r="CO14" i="40" s="1"/>
  <c r="DH6" i="40"/>
  <c r="DJ6" i="40" s="1"/>
  <c r="L13" i="37"/>
  <c r="K79" i="71"/>
  <c r="U79" i="36"/>
  <c r="L79" i="36"/>
  <c r="I79" i="36"/>
  <c r="CJ6" i="40"/>
  <c r="CL6" i="40" s="1"/>
  <c r="E4" i="69"/>
  <c r="M4" i="69" s="1"/>
  <c r="AA5" i="70"/>
  <c r="X13" i="70"/>
  <c r="CY7" i="40"/>
  <c r="DA7" i="40" s="1"/>
  <c r="CY8" i="40"/>
  <c r="DA8" i="40" s="1"/>
  <c r="CY12" i="40"/>
  <c r="DA12" i="40" s="1"/>
  <c r="CY16" i="40"/>
  <c r="DA16" i="40" s="1"/>
  <c r="CY20" i="40"/>
  <c r="DA20" i="40" s="1"/>
  <c r="CY24" i="40"/>
  <c r="DA24" i="40" s="1"/>
  <c r="CY28" i="40"/>
  <c r="DA28" i="40" s="1"/>
  <c r="CY32" i="40"/>
  <c r="DA32" i="40" s="1"/>
  <c r="CY36" i="40"/>
  <c r="DA36" i="40" s="1"/>
  <c r="CY40" i="40"/>
  <c r="DA40" i="40" s="1"/>
  <c r="CY44" i="40"/>
  <c r="DA44" i="40" s="1"/>
  <c r="CY48" i="40"/>
  <c r="DA48" i="40" s="1"/>
  <c r="CY10" i="40"/>
  <c r="DA10" i="40" s="1"/>
  <c r="CY14" i="40"/>
  <c r="DA14" i="40" s="1"/>
  <c r="CY18" i="40"/>
  <c r="DA18" i="40" s="1"/>
  <c r="CY22" i="40"/>
  <c r="DA22" i="40" s="1"/>
  <c r="CY26" i="40"/>
  <c r="DA26" i="40" s="1"/>
  <c r="CY30" i="40"/>
  <c r="DA30" i="40" s="1"/>
  <c r="CY34" i="40"/>
  <c r="DA34" i="40" s="1"/>
  <c r="CY38" i="40"/>
  <c r="DA38" i="40" s="1"/>
  <c r="CY42" i="40"/>
  <c r="DA42" i="40" s="1"/>
  <c r="CY46" i="40"/>
  <c r="DA46" i="40" s="1"/>
  <c r="CY9" i="40"/>
  <c r="DA9" i="40" s="1"/>
  <c r="CY13" i="40"/>
  <c r="DA13" i="40" s="1"/>
  <c r="CY17" i="40"/>
  <c r="DA17" i="40" s="1"/>
  <c r="CY21" i="40"/>
  <c r="DA21" i="40" s="1"/>
  <c r="CY25" i="40"/>
  <c r="DA25" i="40" s="1"/>
  <c r="CY29" i="40"/>
  <c r="DA29" i="40" s="1"/>
  <c r="CY33" i="40"/>
  <c r="DA33" i="40" s="1"/>
  <c r="CY37" i="40"/>
  <c r="DA37" i="40" s="1"/>
  <c r="CY41" i="40"/>
  <c r="DA41" i="40" s="1"/>
  <c r="CY45" i="40"/>
  <c r="DA45" i="40" s="1"/>
  <c r="CY11" i="40"/>
  <c r="DA11" i="40" s="1"/>
  <c r="CY19" i="40"/>
  <c r="DA19" i="40" s="1"/>
  <c r="CY27" i="40"/>
  <c r="DA27" i="40" s="1"/>
  <c r="CY35" i="40"/>
  <c r="DA35" i="40" s="1"/>
  <c r="CY43" i="40"/>
  <c r="DA43" i="40" s="1"/>
  <c r="CY6" i="40"/>
  <c r="DA6" i="40" s="1"/>
  <c r="CY15" i="40"/>
  <c r="DA15" i="40" s="1"/>
  <c r="CY31" i="40"/>
  <c r="DA31" i="40" s="1"/>
  <c r="CY47" i="40"/>
  <c r="DA47" i="40" s="1"/>
  <c r="CY39" i="40"/>
  <c r="DA39" i="40" s="1"/>
  <c r="CY23" i="40"/>
  <c r="DA23" i="40" s="1"/>
  <c r="DB7" i="40"/>
  <c r="DD7" i="40" s="1"/>
  <c r="DB9" i="40"/>
  <c r="DD9" i="40" s="1"/>
  <c r="DB11" i="40"/>
  <c r="DD11" i="40" s="1"/>
  <c r="DB13" i="40"/>
  <c r="DD13" i="40" s="1"/>
  <c r="DB15" i="40"/>
  <c r="DD15" i="40" s="1"/>
  <c r="DB17" i="40"/>
  <c r="DD17" i="40" s="1"/>
  <c r="DB19" i="40"/>
  <c r="DD19" i="40" s="1"/>
  <c r="DB21" i="40"/>
  <c r="DD21" i="40" s="1"/>
  <c r="DB23" i="40"/>
  <c r="DD23" i="40" s="1"/>
  <c r="DB25" i="40"/>
  <c r="DD25" i="40" s="1"/>
  <c r="DB27" i="40"/>
  <c r="DD27" i="40" s="1"/>
  <c r="DB29" i="40"/>
  <c r="DD29" i="40" s="1"/>
  <c r="DB31" i="40"/>
  <c r="DD31" i="40" s="1"/>
  <c r="DB33" i="40"/>
  <c r="DD33" i="40" s="1"/>
  <c r="DB35" i="40"/>
  <c r="DD35" i="40" s="1"/>
  <c r="DB37" i="40"/>
  <c r="DD37" i="40" s="1"/>
  <c r="DB39" i="40"/>
  <c r="DD39" i="40" s="1"/>
  <c r="DB41" i="40"/>
  <c r="DD41" i="40" s="1"/>
  <c r="DB43" i="40"/>
  <c r="DD43" i="40" s="1"/>
  <c r="DB45" i="40"/>
  <c r="DD45" i="40" s="1"/>
  <c r="DB47" i="40"/>
  <c r="DD47" i="40" s="1"/>
  <c r="DB8" i="40"/>
  <c r="DD8" i="40" s="1"/>
  <c r="DB10" i="40"/>
  <c r="DD10" i="40" s="1"/>
  <c r="DB12" i="40"/>
  <c r="DD12" i="40" s="1"/>
  <c r="DB14" i="40"/>
  <c r="DD14" i="40" s="1"/>
  <c r="DB16" i="40"/>
  <c r="DD16" i="40" s="1"/>
  <c r="DB18" i="40"/>
  <c r="DD18" i="40" s="1"/>
  <c r="DB20" i="40"/>
  <c r="DD20" i="40" s="1"/>
  <c r="DB22" i="40"/>
  <c r="DD22" i="40" s="1"/>
  <c r="DB24" i="40"/>
  <c r="DD24" i="40" s="1"/>
  <c r="DB26" i="40"/>
  <c r="DD26" i="40" s="1"/>
  <c r="DB28" i="40"/>
  <c r="DD28" i="40" s="1"/>
  <c r="DB30" i="40"/>
  <c r="DD30" i="40" s="1"/>
  <c r="DB32" i="40"/>
  <c r="DD32" i="40" s="1"/>
  <c r="DB34" i="40"/>
  <c r="DD34" i="40" s="1"/>
  <c r="DB36" i="40"/>
  <c r="DD36" i="40" s="1"/>
  <c r="DB38" i="40"/>
  <c r="DD38" i="40" s="1"/>
  <c r="DB40" i="40"/>
  <c r="DD40" i="40" s="1"/>
  <c r="DB42" i="40"/>
  <c r="DD42" i="40" s="1"/>
  <c r="DB44" i="40"/>
  <c r="DD44" i="40" s="1"/>
  <c r="DB46" i="40"/>
  <c r="DD46" i="40" s="1"/>
  <c r="DB48" i="40"/>
  <c r="DD48" i="40" s="1"/>
  <c r="DB6" i="40"/>
  <c r="DD6" i="40" s="1"/>
  <c r="CJ7" i="40"/>
  <c r="CL7" i="40" s="1"/>
  <c r="CJ9" i="40"/>
  <c r="CL9" i="40" s="1"/>
  <c r="CJ11" i="40"/>
  <c r="CL11" i="40" s="1"/>
  <c r="CJ13" i="40"/>
  <c r="CL13" i="40" s="1"/>
  <c r="CJ15" i="40"/>
  <c r="CL15" i="40" s="1"/>
  <c r="CJ17" i="40"/>
  <c r="CL17" i="40" s="1"/>
  <c r="CJ19" i="40"/>
  <c r="CL19" i="40" s="1"/>
  <c r="CJ21" i="40"/>
  <c r="CL21" i="40" s="1"/>
  <c r="CJ23" i="40"/>
  <c r="CL23" i="40" s="1"/>
  <c r="CJ25" i="40"/>
  <c r="CL25" i="40" s="1"/>
  <c r="CJ27" i="40"/>
  <c r="CL27" i="40" s="1"/>
  <c r="CJ29" i="40"/>
  <c r="CL29" i="40" s="1"/>
  <c r="CJ31" i="40"/>
  <c r="CL31" i="40" s="1"/>
  <c r="CJ33" i="40"/>
  <c r="CL33" i="40" s="1"/>
  <c r="CJ35" i="40"/>
  <c r="CL35" i="40" s="1"/>
  <c r="CJ37" i="40"/>
  <c r="CL37" i="40" s="1"/>
  <c r="CJ39" i="40"/>
  <c r="CL39" i="40" s="1"/>
  <c r="CJ41" i="40"/>
  <c r="CL41" i="40" s="1"/>
  <c r="CJ43" i="40"/>
  <c r="CL43" i="40" s="1"/>
  <c r="CJ45" i="40"/>
  <c r="CL45" i="40" s="1"/>
  <c r="CJ47" i="40"/>
  <c r="CL47" i="40" s="1"/>
  <c r="CJ8" i="40"/>
  <c r="CL8" i="40" s="1"/>
  <c r="CJ10" i="40"/>
  <c r="CL10" i="40" s="1"/>
  <c r="CJ12" i="40"/>
  <c r="CL12" i="40" s="1"/>
  <c r="CJ14" i="40"/>
  <c r="CL14" i="40" s="1"/>
  <c r="CJ16" i="40"/>
  <c r="CL16" i="40" s="1"/>
  <c r="CJ18" i="40"/>
  <c r="CL18" i="40" s="1"/>
  <c r="CJ20" i="40"/>
  <c r="CL20" i="40" s="1"/>
  <c r="CJ22" i="40"/>
  <c r="CL22" i="40" s="1"/>
  <c r="CJ24" i="40"/>
  <c r="CL24" i="40" s="1"/>
  <c r="CJ26" i="40"/>
  <c r="CL26" i="40" s="1"/>
  <c r="CJ28" i="40"/>
  <c r="CL28" i="40" s="1"/>
  <c r="CJ30" i="40"/>
  <c r="CL30" i="40" s="1"/>
  <c r="CJ32" i="40"/>
  <c r="CL32" i="40" s="1"/>
  <c r="CJ34" i="40"/>
  <c r="CL34" i="40" s="1"/>
  <c r="CJ36" i="40"/>
  <c r="CL36" i="40" s="1"/>
  <c r="CJ38" i="40"/>
  <c r="CL38" i="40" s="1"/>
  <c r="CJ40" i="40"/>
  <c r="CL40" i="40" s="1"/>
  <c r="CJ42" i="40"/>
  <c r="CL42" i="40" s="1"/>
  <c r="CJ44" i="40"/>
  <c r="CL44" i="40" s="1"/>
  <c r="CJ46" i="40"/>
  <c r="CL46" i="40" s="1"/>
  <c r="CJ48" i="40"/>
  <c r="CL48" i="40" s="1"/>
  <c r="DE8" i="40"/>
  <c r="DG8" i="40" s="1"/>
  <c r="DE10" i="40"/>
  <c r="DG10" i="40" s="1"/>
  <c r="DE12" i="40"/>
  <c r="DG12" i="40" s="1"/>
  <c r="DE14" i="40"/>
  <c r="DG14" i="40" s="1"/>
  <c r="DE16" i="40"/>
  <c r="DG16" i="40" s="1"/>
  <c r="DE18" i="40"/>
  <c r="DG18" i="40" s="1"/>
  <c r="DE20" i="40"/>
  <c r="DG20" i="40" s="1"/>
  <c r="DE22" i="40"/>
  <c r="DG22" i="40" s="1"/>
  <c r="DE24" i="40"/>
  <c r="DG24" i="40" s="1"/>
  <c r="DE26" i="40"/>
  <c r="DG26" i="40" s="1"/>
  <c r="DE28" i="40"/>
  <c r="DG28" i="40" s="1"/>
  <c r="DE30" i="40"/>
  <c r="DG30" i="40" s="1"/>
  <c r="DE32" i="40"/>
  <c r="DG32" i="40" s="1"/>
  <c r="DE34" i="40"/>
  <c r="DG34" i="40" s="1"/>
  <c r="DE36" i="40"/>
  <c r="DG36" i="40" s="1"/>
  <c r="DE38" i="40"/>
  <c r="DG38" i="40" s="1"/>
  <c r="DE40" i="40"/>
  <c r="DG40" i="40" s="1"/>
  <c r="DE42" i="40"/>
  <c r="DG42" i="40" s="1"/>
  <c r="DE44" i="40"/>
  <c r="DG44" i="40" s="1"/>
  <c r="DE46" i="40"/>
  <c r="DG46" i="40" s="1"/>
  <c r="DE48" i="40"/>
  <c r="DG48" i="40" s="1"/>
  <c r="DE6" i="40"/>
  <c r="DG6" i="40" s="1"/>
  <c r="DE13" i="40"/>
  <c r="DG13" i="40" s="1"/>
  <c r="DE21" i="40"/>
  <c r="DG21" i="40" s="1"/>
  <c r="DE29" i="40"/>
  <c r="DG29" i="40" s="1"/>
  <c r="DE37" i="40"/>
  <c r="DG37" i="40" s="1"/>
  <c r="DE45" i="40"/>
  <c r="DG45" i="40" s="1"/>
  <c r="DE11" i="40"/>
  <c r="DG11" i="40" s="1"/>
  <c r="DE19" i="40"/>
  <c r="DG19" i="40" s="1"/>
  <c r="DE27" i="40"/>
  <c r="DG27" i="40" s="1"/>
  <c r="DE35" i="40"/>
  <c r="DG35" i="40" s="1"/>
  <c r="DE43" i="40"/>
  <c r="DG43" i="40" s="1"/>
  <c r="DE7" i="40"/>
  <c r="DG7" i="40" s="1"/>
  <c r="DE23" i="40"/>
  <c r="DG23" i="40" s="1"/>
  <c r="DE39" i="40"/>
  <c r="DG39" i="40" s="1"/>
  <c r="DE15" i="40"/>
  <c r="DG15" i="40" s="1"/>
  <c r="DE31" i="40"/>
  <c r="DG31" i="40" s="1"/>
  <c r="DE47" i="40"/>
  <c r="DG47" i="40" s="1"/>
  <c r="DE33" i="40"/>
  <c r="DG33" i="40" s="1"/>
  <c r="DE17" i="40"/>
  <c r="DG17" i="40" s="1"/>
  <c r="DE25" i="40"/>
  <c r="DG25" i="40" s="1"/>
  <c r="DE9" i="40"/>
  <c r="DG9" i="40" s="1"/>
  <c r="DE41" i="40"/>
  <c r="DG41" i="40" s="1"/>
  <c r="AL12" i="59"/>
  <c r="AL7" i="59"/>
  <c r="AL13" i="59"/>
  <c r="AL8" i="59"/>
  <c r="AL6" i="59"/>
  <c r="AL9" i="59"/>
  <c r="AL11" i="59"/>
  <c r="AL10" i="59"/>
  <c r="DH9" i="40"/>
  <c r="DJ9" i="40" s="1"/>
  <c r="DH13" i="40"/>
  <c r="DJ13" i="40" s="1"/>
  <c r="DH17" i="40"/>
  <c r="DJ17" i="40" s="1"/>
  <c r="DH21" i="40"/>
  <c r="DJ21" i="40" s="1"/>
  <c r="DH25" i="40"/>
  <c r="DJ25" i="40" s="1"/>
  <c r="DH29" i="40"/>
  <c r="DJ29" i="40" s="1"/>
  <c r="DH33" i="40"/>
  <c r="DJ33" i="40" s="1"/>
  <c r="DH37" i="40"/>
  <c r="DJ37" i="40" s="1"/>
  <c r="DH41" i="40"/>
  <c r="DJ41" i="40" s="1"/>
  <c r="DH45" i="40"/>
  <c r="DJ45" i="40" s="1"/>
  <c r="DH7" i="40"/>
  <c r="DJ7" i="40" s="1"/>
  <c r="DH11" i="40"/>
  <c r="DJ11" i="40" s="1"/>
  <c r="DH15" i="40"/>
  <c r="DJ15" i="40" s="1"/>
  <c r="DH19" i="40"/>
  <c r="DJ19" i="40" s="1"/>
  <c r="DH23" i="40"/>
  <c r="DJ23" i="40" s="1"/>
  <c r="DH27" i="40"/>
  <c r="DJ27" i="40" s="1"/>
  <c r="DH31" i="40"/>
  <c r="DJ31" i="40" s="1"/>
  <c r="DH35" i="40"/>
  <c r="DJ35" i="40" s="1"/>
  <c r="DH39" i="40"/>
  <c r="DJ39" i="40" s="1"/>
  <c r="DH43" i="40"/>
  <c r="DJ43" i="40" s="1"/>
  <c r="DH47" i="40"/>
  <c r="DJ47" i="40" s="1"/>
  <c r="DH10" i="40"/>
  <c r="DJ10" i="40" s="1"/>
  <c r="DH14" i="40"/>
  <c r="DJ14" i="40" s="1"/>
  <c r="DH18" i="40"/>
  <c r="DJ18" i="40" s="1"/>
  <c r="DH22" i="40"/>
  <c r="DJ22" i="40" s="1"/>
  <c r="DH26" i="40"/>
  <c r="DJ26" i="40" s="1"/>
  <c r="DH30" i="40"/>
  <c r="DJ30" i="40" s="1"/>
  <c r="DH34" i="40"/>
  <c r="DJ34" i="40" s="1"/>
  <c r="DH38" i="40"/>
  <c r="DJ38" i="40" s="1"/>
  <c r="DH42" i="40"/>
  <c r="DJ42" i="40" s="1"/>
  <c r="DH46" i="40"/>
  <c r="DJ46" i="40" s="1"/>
  <c r="DH8" i="40"/>
  <c r="DJ8" i="40" s="1"/>
  <c r="DH16" i="40"/>
  <c r="DJ16" i="40" s="1"/>
  <c r="DH24" i="40"/>
  <c r="DJ24" i="40" s="1"/>
  <c r="DH32" i="40"/>
  <c r="DJ32" i="40" s="1"/>
  <c r="DH40" i="40"/>
  <c r="DJ40" i="40" s="1"/>
  <c r="DH48" i="40"/>
  <c r="DJ48" i="40" s="1"/>
  <c r="DH20" i="40"/>
  <c r="DJ20" i="40" s="1"/>
  <c r="DH36" i="40"/>
  <c r="DJ36" i="40" s="1"/>
  <c r="DH28" i="40"/>
  <c r="DJ28" i="40" s="1"/>
  <c r="DH12" i="40"/>
  <c r="DJ12" i="40" s="1"/>
  <c r="DH44" i="40"/>
  <c r="DJ44" i="40" s="1"/>
  <c r="CV7" i="40"/>
  <c r="CX7" i="40" s="1"/>
  <c r="CV9" i="40"/>
  <c r="CX9" i="40" s="1"/>
  <c r="CV11" i="40"/>
  <c r="CX11" i="40" s="1"/>
  <c r="CV13" i="40"/>
  <c r="CX13" i="40" s="1"/>
  <c r="CV15" i="40"/>
  <c r="CX15" i="40" s="1"/>
  <c r="CV17" i="40"/>
  <c r="CX17" i="40" s="1"/>
  <c r="CV19" i="40"/>
  <c r="CX19" i="40" s="1"/>
  <c r="CV21" i="40"/>
  <c r="CX21" i="40" s="1"/>
  <c r="CV23" i="40"/>
  <c r="CX23" i="40" s="1"/>
  <c r="CV25" i="40"/>
  <c r="CX25" i="40" s="1"/>
  <c r="CV27" i="40"/>
  <c r="CX27" i="40" s="1"/>
  <c r="CV29" i="40"/>
  <c r="CX29" i="40" s="1"/>
  <c r="CV31" i="40"/>
  <c r="CX31" i="40" s="1"/>
  <c r="CV33" i="40"/>
  <c r="CX33" i="40" s="1"/>
  <c r="CV35" i="40"/>
  <c r="CX35" i="40" s="1"/>
  <c r="CV37" i="40"/>
  <c r="CX37" i="40" s="1"/>
  <c r="CV39" i="40"/>
  <c r="CX39" i="40" s="1"/>
  <c r="CV41" i="40"/>
  <c r="CX41" i="40" s="1"/>
  <c r="CV43" i="40"/>
  <c r="CX43" i="40" s="1"/>
  <c r="CV45" i="40"/>
  <c r="CX45" i="40" s="1"/>
  <c r="CV47" i="40"/>
  <c r="CX47" i="40" s="1"/>
  <c r="CV6" i="40"/>
  <c r="CX6" i="40" s="1"/>
  <c r="CV8" i="40"/>
  <c r="CX8" i="40" s="1"/>
  <c r="CV16" i="40"/>
  <c r="CX16" i="40" s="1"/>
  <c r="CV24" i="40"/>
  <c r="CX24" i="40" s="1"/>
  <c r="CV32" i="40"/>
  <c r="CX32" i="40" s="1"/>
  <c r="CV40" i="40"/>
  <c r="CX40" i="40" s="1"/>
  <c r="CV48" i="40"/>
  <c r="CX48" i="40" s="1"/>
  <c r="CV14" i="40"/>
  <c r="CX14" i="40" s="1"/>
  <c r="CV22" i="40"/>
  <c r="CX22" i="40" s="1"/>
  <c r="CV30" i="40"/>
  <c r="CX30" i="40" s="1"/>
  <c r="CV38" i="40"/>
  <c r="CX38" i="40" s="1"/>
  <c r="CV46" i="40"/>
  <c r="CX46" i="40" s="1"/>
  <c r="CV18" i="40"/>
  <c r="CX18" i="40" s="1"/>
  <c r="CV34" i="40"/>
  <c r="CX34" i="40" s="1"/>
  <c r="CV10" i="40"/>
  <c r="CX10" i="40" s="1"/>
  <c r="CV26" i="40"/>
  <c r="CX26" i="40" s="1"/>
  <c r="CV42" i="40"/>
  <c r="CX42" i="40" s="1"/>
  <c r="CV12" i="40"/>
  <c r="CX12" i="40" s="1"/>
  <c r="CV44" i="40"/>
  <c r="CX44" i="40" s="1"/>
  <c r="CV36" i="40"/>
  <c r="CX36" i="40" s="1"/>
  <c r="CV28" i="40"/>
  <c r="CX28" i="40" s="1"/>
  <c r="CV20" i="40"/>
  <c r="CX20" i="40" s="1"/>
  <c r="CP11" i="40"/>
  <c r="CR11" i="40" s="1"/>
  <c r="CP15" i="40"/>
  <c r="CR15" i="40" s="1"/>
  <c r="CP19" i="40"/>
  <c r="CR19" i="40" s="1"/>
  <c r="CP23" i="40"/>
  <c r="CR23" i="40" s="1"/>
  <c r="CP27" i="40"/>
  <c r="CR27" i="40" s="1"/>
  <c r="CP31" i="40"/>
  <c r="CR31" i="40" s="1"/>
  <c r="CP35" i="40"/>
  <c r="CR35" i="40" s="1"/>
  <c r="CP39" i="40"/>
  <c r="CR39" i="40" s="1"/>
  <c r="CP43" i="40"/>
  <c r="CR43" i="40" s="1"/>
  <c r="CP47" i="40"/>
  <c r="CR47" i="40" s="1"/>
  <c r="CP9" i="40"/>
  <c r="CR9" i="40" s="1"/>
  <c r="CP13" i="40"/>
  <c r="CR13" i="40" s="1"/>
  <c r="CP17" i="40"/>
  <c r="CR17" i="40" s="1"/>
  <c r="CP21" i="40"/>
  <c r="CR21" i="40" s="1"/>
  <c r="CP25" i="40"/>
  <c r="CR25" i="40" s="1"/>
  <c r="CP29" i="40"/>
  <c r="CR29" i="40" s="1"/>
  <c r="CP33" i="40"/>
  <c r="CR33" i="40" s="1"/>
  <c r="CP37" i="40"/>
  <c r="CR37" i="40" s="1"/>
  <c r="CP41" i="40"/>
  <c r="CR41" i="40" s="1"/>
  <c r="CP45" i="40"/>
  <c r="CR45" i="40" s="1"/>
  <c r="CP8" i="40"/>
  <c r="CR8" i="40" s="1"/>
  <c r="CP12" i="40"/>
  <c r="CR12" i="40" s="1"/>
  <c r="CP16" i="40"/>
  <c r="CR16" i="40" s="1"/>
  <c r="CP20" i="40"/>
  <c r="CR20" i="40" s="1"/>
  <c r="CP24" i="40"/>
  <c r="CR24" i="40" s="1"/>
  <c r="CP28" i="40"/>
  <c r="CR28" i="40" s="1"/>
  <c r="CP32" i="40"/>
  <c r="CR32" i="40" s="1"/>
  <c r="CP36" i="40"/>
  <c r="CR36" i="40" s="1"/>
  <c r="CP40" i="40"/>
  <c r="CR40" i="40" s="1"/>
  <c r="CP44" i="40"/>
  <c r="CR44" i="40" s="1"/>
  <c r="CP48" i="40"/>
  <c r="CR48" i="40" s="1"/>
  <c r="CP14" i="40"/>
  <c r="CR14" i="40" s="1"/>
  <c r="CP22" i="40"/>
  <c r="CR22" i="40" s="1"/>
  <c r="CP30" i="40"/>
  <c r="CR30" i="40" s="1"/>
  <c r="CP38" i="40"/>
  <c r="CR38" i="40" s="1"/>
  <c r="CP46" i="40"/>
  <c r="CR46" i="40" s="1"/>
  <c r="CP10" i="40"/>
  <c r="CR10" i="40" s="1"/>
  <c r="CP26" i="40"/>
  <c r="CR26" i="40" s="1"/>
  <c r="CP42" i="40"/>
  <c r="CR42" i="40" s="1"/>
  <c r="CP7" i="40"/>
  <c r="CR7" i="40" s="1"/>
  <c r="CP18" i="40"/>
  <c r="CR18" i="40" s="1"/>
  <c r="CP6" i="40"/>
  <c r="CR6" i="40" s="1"/>
  <c r="CP34" i="40"/>
  <c r="CR34" i="40" s="1"/>
  <c r="CS8" i="40"/>
  <c r="CU8" i="40" s="1"/>
  <c r="CS10" i="40"/>
  <c r="CU10" i="40" s="1"/>
  <c r="CS12" i="40"/>
  <c r="CU12" i="40" s="1"/>
  <c r="CS14" i="40"/>
  <c r="CU14" i="40" s="1"/>
  <c r="CS16" i="40"/>
  <c r="CU16" i="40" s="1"/>
  <c r="CS18" i="40"/>
  <c r="CU18" i="40" s="1"/>
  <c r="CS20" i="40"/>
  <c r="CU20" i="40" s="1"/>
  <c r="CS22" i="40"/>
  <c r="CU22" i="40" s="1"/>
  <c r="CS24" i="40"/>
  <c r="CU24" i="40" s="1"/>
  <c r="CS26" i="40"/>
  <c r="CU26" i="40" s="1"/>
  <c r="CS28" i="40"/>
  <c r="CU28" i="40" s="1"/>
  <c r="CS30" i="40"/>
  <c r="CU30" i="40" s="1"/>
  <c r="CS32" i="40"/>
  <c r="CU32" i="40" s="1"/>
  <c r="CS34" i="40"/>
  <c r="CU34" i="40" s="1"/>
  <c r="CS36" i="40"/>
  <c r="CU36" i="40" s="1"/>
  <c r="CS38" i="40"/>
  <c r="CU38" i="40" s="1"/>
  <c r="CS40" i="40"/>
  <c r="CU40" i="40" s="1"/>
  <c r="CS42" i="40"/>
  <c r="CU42" i="40" s="1"/>
  <c r="CS44" i="40"/>
  <c r="CU44" i="40" s="1"/>
  <c r="CS46" i="40"/>
  <c r="CU46" i="40" s="1"/>
  <c r="CS48" i="40"/>
  <c r="CU48" i="40" s="1"/>
  <c r="CS7" i="40"/>
  <c r="CU7" i="40" s="1"/>
  <c r="CS9" i="40"/>
  <c r="CU9" i="40" s="1"/>
  <c r="CS11" i="40"/>
  <c r="CU11" i="40" s="1"/>
  <c r="CS13" i="40"/>
  <c r="CU13" i="40" s="1"/>
  <c r="CS15" i="40"/>
  <c r="CU15" i="40" s="1"/>
  <c r="CS17" i="40"/>
  <c r="CU17" i="40" s="1"/>
  <c r="CS19" i="40"/>
  <c r="CU19" i="40" s="1"/>
  <c r="CS21" i="40"/>
  <c r="CU21" i="40" s="1"/>
  <c r="CS23" i="40"/>
  <c r="CU23" i="40" s="1"/>
  <c r="CS25" i="40"/>
  <c r="CU25" i="40" s="1"/>
  <c r="CS27" i="40"/>
  <c r="CU27" i="40" s="1"/>
  <c r="CS29" i="40"/>
  <c r="CU29" i="40" s="1"/>
  <c r="CS31" i="40"/>
  <c r="CU31" i="40" s="1"/>
  <c r="CS33" i="40"/>
  <c r="CU33" i="40" s="1"/>
  <c r="CS35" i="40"/>
  <c r="CU35" i="40" s="1"/>
  <c r="CS37" i="40"/>
  <c r="CU37" i="40" s="1"/>
  <c r="CS39" i="40"/>
  <c r="CU39" i="40" s="1"/>
  <c r="CS41" i="40"/>
  <c r="CU41" i="40" s="1"/>
  <c r="CS43" i="40"/>
  <c r="CU43" i="40" s="1"/>
  <c r="CS45" i="40"/>
  <c r="CU45" i="40" s="1"/>
  <c r="CS47" i="40"/>
  <c r="CU47" i="40" s="1"/>
  <c r="CS6" i="40"/>
  <c r="CU6" i="40" s="1"/>
  <c r="E4" i="55"/>
  <c r="M4" i="55" s="1"/>
  <c r="L79" i="71" l="1"/>
  <c r="X79" i="36"/>
  <c r="R79" i="36"/>
  <c r="O79" i="36"/>
  <c r="D79" i="36"/>
  <c r="Z7" i="37" l="1"/>
  <c r="Z5" i="37"/>
  <c r="E80" i="38"/>
  <c r="Z6" i="37" l="1"/>
  <c r="Y6" i="37"/>
  <c r="AA6" i="37" l="1"/>
  <c r="AA7" i="38"/>
  <c r="AA8" i="38"/>
  <c r="BD8" i="130" s="1"/>
  <c r="AA9" i="38"/>
  <c r="BD9" i="130" s="1"/>
  <c r="AA10" i="38"/>
  <c r="BD10" i="130" s="1"/>
  <c r="AA11" i="38"/>
  <c r="BD11" i="130" s="1"/>
  <c r="AA12" i="38"/>
  <c r="BD12" i="130" s="1"/>
  <c r="AA13" i="38"/>
  <c r="BD13" i="130" s="1"/>
  <c r="AA14" i="38"/>
  <c r="BD14" i="130" s="1"/>
  <c r="AA15" i="38"/>
  <c r="BD15" i="130" s="1"/>
  <c r="AA16" i="38"/>
  <c r="BD16" i="130" s="1"/>
  <c r="AA17" i="38"/>
  <c r="BD17" i="130" s="1"/>
  <c r="AA18" i="38"/>
  <c r="BD18" i="130" s="1"/>
  <c r="AA19" i="38"/>
  <c r="BD19" i="130" s="1"/>
  <c r="AA20" i="38"/>
  <c r="BD20" i="130" s="1"/>
  <c r="AA21" i="38"/>
  <c r="BD21" i="130" s="1"/>
  <c r="AA22" i="38"/>
  <c r="BD22" i="130" s="1"/>
  <c r="AA23" i="38"/>
  <c r="BD23" i="130" s="1"/>
  <c r="AA24" i="38"/>
  <c r="BD24" i="130" s="1"/>
  <c r="AA25" i="38"/>
  <c r="BD25" i="130" s="1"/>
  <c r="AA26" i="38"/>
  <c r="BD26" i="130" s="1"/>
  <c r="AA27" i="38"/>
  <c r="BD27" i="130" s="1"/>
  <c r="AA28" i="38"/>
  <c r="BD28" i="130" s="1"/>
  <c r="AA29" i="38"/>
  <c r="BD29" i="130" s="1"/>
  <c r="AA30" i="38"/>
  <c r="BD30" i="130" s="1"/>
  <c r="AA31" i="38"/>
  <c r="AA32" i="38"/>
  <c r="AA33" i="38"/>
  <c r="BD33" i="130" s="1"/>
  <c r="AA34" i="38"/>
  <c r="BD34" i="130" s="1"/>
  <c r="AA35" i="38"/>
  <c r="BD35" i="130" s="1"/>
  <c r="AA36" i="38"/>
  <c r="BD36" i="130" s="1"/>
  <c r="AA37" i="38"/>
  <c r="BD37" i="130" s="1"/>
  <c r="AA38" i="38"/>
  <c r="BD38" i="130" s="1"/>
  <c r="AA39" i="38"/>
  <c r="BD39" i="130" s="1"/>
  <c r="AA40" i="38"/>
  <c r="BD40" i="130" s="1"/>
  <c r="AA41" i="38"/>
  <c r="BD41" i="130" s="1"/>
  <c r="AA42" i="38"/>
  <c r="BD42" i="130" s="1"/>
  <c r="AA43" i="38"/>
  <c r="BD43" i="130" s="1"/>
  <c r="AA44" i="38"/>
  <c r="BD44" i="130" s="1"/>
  <c r="AA45" i="38"/>
  <c r="BD45" i="130" s="1"/>
  <c r="AA46" i="38"/>
  <c r="BD46" i="130" s="1"/>
  <c r="AA47" i="38"/>
  <c r="BD47" i="130" s="1"/>
  <c r="AA48" i="38"/>
  <c r="BD48" i="130" s="1"/>
  <c r="AA49" i="38"/>
  <c r="BD49" i="130" s="1"/>
  <c r="AA50" i="38"/>
  <c r="BD50" i="130" s="1"/>
  <c r="AA51" i="38"/>
  <c r="BD51" i="130" s="1"/>
  <c r="AA52" i="38"/>
  <c r="BD52" i="130" s="1"/>
  <c r="AA53" i="38"/>
  <c r="BD53" i="130" s="1"/>
  <c r="AA54" i="38"/>
  <c r="BD54" i="130" s="1"/>
  <c r="AA55" i="38"/>
  <c r="BD55" i="130" s="1"/>
  <c r="AA56" i="38"/>
  <c r="BD56" i="130" s="1"/>
  <c r="AA57" i="38"/>
  <c r="BD57" i="130" s="1"/>
  <c r="AA58" i="38"/>
  <c r="BD58" i="130" s="1"/>
  <c r="AA59" i="38"/>
  <c r="BD59" i="130" s="1"/>
  <c r="AA60" i="38"/>
  <c r="BD60" i="130" s="1"/>
  <c r="AA61" i="38"/>
  <c r="BD61" i="130" s="1"/>
  <c r="AA62" i="38"/>
  <c r="BD62" i="130" s="1"/>
  <c r="AA63" i="38"/>
  <c r="BD63" i="130" s="1"/>
  <c r="AA64" i="38"/>
  <c r="BD64" i="130" s="1"/>
  <c r="AA65" i="38"/>
  <c r="BD65" i="130" s="1"/>
  <c r="AA66" i="38"/>
  <c r="BD66" i="130" s="1"/>
  <c r="AA67" i="38"/>
  <c r="BD67" i="130" s="1"/>
  <c r="AA68" i="38"/>
  <c r="BD68" i="130" s="1"/>
  <c r="AA69" i="38"/>
  <c r="BD69" i="130" s="1"/>
  <c r="AA70" i="38"/>
  <c r="BD70" i="130" s="1"/>
  <c r="AA71" i="38"/>
  <c r="BD71" i="130" s="1"/>
  <c r="AA72" i="38"/>
  <c r="BD72" i="130" s="1"/>
  <c r="AA73" i="38"/>
  <c r="BD73" i="130" s="1"/>
  <c r="AA74" i="38"/>
  <c r="BD74" i="130" s="1"/>
  <c r="AA75" i="38"/>
  <c r="BD75" i="130" s="1"/>
  <c r="AA76" i="38"/>
  <c r="BD76" i="130" s="1"/>
  <c r="AA77" i="38"/>
  <c r="BD77" i="130" s="1"/>
  <c r="AA78" i="38"/>
  <c r="BD78" i="130" s="1"/>
  <c r="AA79" i="38"/>
  <c r="BD79" i="130" s="1"/>
  <c r="AA6" i="38"/>
  <c r="AB8" i="59"/>
  <c r="AB9" i="59"/>
  <c r="AB10" i="59"/>
  <c r="AA11" i="59"/>
  <c r="AA12" i="59"/>
  <c r="AA13" i="59"/>
  <c r="Z6" i="70"/>
  <c r="Y6" i="70"/>
  <c r="J79" i="36"/>
  <c r="W80" i="38"/>
  <c r="AE80" i="38"/>
  <c r="Q79" i="38"/>
  <c r="AJ79" i="130" s="1"/>
  <c r="I79" i="38"/>
  <c r="T79" i="130" s="1"/>
  <c r="Q78" i="38"/>
  <c r="AJ78" i="130" s="1"/>
  <c r="I78" i="38"/>
  <c r="T78" i="130" s="1"/>
  <c r="Q77" i="38"/>
  <c r="AJ77" i="130" s="1"/>
  <c r="I77" i="38"/>
  <c r="T77" i="130" s="1"/>
  <c r="Q76" i="38"/>
  <c r="AJ76" i="130" s="1"/>
  <c r="I76" i="38"/>
  <c r="T76" i="130" s="1"/>
  <c r="Q75" i="38"/>
  <c r="AJ75" i="130" s="1"/>
  <c r="I75" i="38"/>
  <c r="T75" i="130" s="1"/>
  <c r="F75" i="38"/>
  <c r="L75" i="130" s="1"/>
  <c r="Q74" i="38"/>
  <c r="AJ74" i="130" s="1"/>
  <c r="I74" i="38"/>
  <c r="T74" i="130" s="1"/>
  <c r="Q73" i="38"/>
  <c r="AJ73" i="130" s="1"/>
  <c r="I73" i="38"/>
  <c r="T73" i="130" s="1"/>
  <c r="F73" i="38"/>
  <c r="L73" i="130" s="1"/>
  <c r="Q72" i="38"/>
  <c r="AJ72" i="130" s="1"/>
  <c r="I72" i="38"/>
  <c r="T72" i="130" s="1"/>
  <c r="Q71" i="38"/>
  <c r="AJ71" i="130" s="1"/>
  <c r="I71" i="38"/>
  <c r="T71" i="130" s="1"/>
  <c r="F71" i="38"/>
  <c r="L71" i="130" s="1"/>
  <c r="Q70" i="38"/>
  <c r="AJ70" i="130" s="1"/>
  <c r="I70" i="38"/>
  <c r="T70" i="130" s="1"/>
  <c r="Q69" i="38"/>
  <c r="AJ69" i="130" s="1"/>
  <c r="I69" i="38"/>
  <c r="T69" i="130" s="1"/>
  <c r="Q68" i="38"/>
  <c r="AJ68" i="130" s="1"/>
  <c r="I68" i="38"/>
  <c r="T68" i="130" s="1"/>
  <c r="Q67" i="38"/>
  <c r="AJ67" i="130" s="1"/>
  <c r="I67" i="38"/>
  <c r="T67" i="130" s="1"/>
  <c r="Q66" i="38"/>
  <c r="AJ66" i="130" s="1"/>
  <c r="I66" i="38"/>
  <c r="T66" i="130" s="1"/>
  <c r="Q65" i="38"/>
  <c r="AJ65" i="130" s="1"/>
  <c r="I65" i="38"/>
  <c r="T65" i="130" s="1"/>
  <c r="Q64" i="38"/>
  <c r="AJ64" i="130" s="1"/>
  <c r="I64" i="38"/>
  <c r="T64" i="130" s="1"/>
  <c r="Q63" i="38"/>
  <c r="AJ63" i="130" s="1"/>
  <c r="I63" i="38"/>
  <c r="T63" i="130" s="1"/>
  <c r="Q62" i="38"/>
  <c r="AJ62" i="130" s="1"/>
  <c r="I62" i="38"/>
  <c r="T62" i="130" s="1"/>
  <c r="Q61" i="38"/>
  <c r="AJ61" i="130" s="1"/>
  <c r="I61" i="38"/>
  <c r="T61" i="130" s="1"/>
  <c r="Q60" i="38"/>
  <c r="AJ60" i="130" s="1"/>
  <c r="I60" i="38"/>
  <c r="T60" i="130" s="1"/>
  <c r="Q59" i="38"/>
  <c r="AJ59" i="130" s="1"/>
  <c r="I59" i="38"/>
  <c r="T59" i="130" s="1"/>
  <c r="F59" i="38"/>
  <c r="L59" i="130" s="1"/>
  <c r="Q58" i="38"/>
  <c r="AJ58" i="130" s="1"/>
  <c r="I58" i="38"/>
  <c r="T58" i="130" s="1"/>
  <c r="Q57" i="38"/>
  <c r="AJ57" i="130" s="1"/>
  <c r="I57" i="38"/>
  <c r="T57" i="130" s="1"/>
  <c r="Q56" i="38"/>
  <c r="AJ56" i="130" s="1"/>
  <c r="I56" i="38"/>
  <c r="T56" i="130" s="1"/>
  <c r="Q55" i="38"/>
  <c r="AJ55" i="130" s="1"/>
  <c r="I55" i="38"/>
  <c r="T55" i="130" s="1"/>
  <c r="Q54" i="38"/>
  <c r="AJ54" i="130" s="1"/>
  <c r="I54" i="38"/>
  <c r="T54" i="130" s="1"/>
  <c r="Q53" i="38"/>
  <c r="AJ53" i="130" s="1"/>
  <c r="I53" i="38"/>
  <c r="T53" i="130" s="1"/>
  <c r="F53" i="38"/>
  <c r="L53" i="130" s="1"/>
  <c r="Q52" i="38"/>
  <c r="AJ52" i="130" s="1"/>
  <c r="I52" i="38"/>
  <c r="T52" i="130" s="1"/>
  <c r="Q51" i="38"/>
  <c r="AJ51" i="130" s="1"/>
  <c r="I51" i="38"/>
  <c r="T51" i="130" s="1"/>
  <c r="Q50" i="38"/>
  <c r="AJ50" i="130" s="1"/>
  <c r="I50" i="38"/>
  <c r="T50" i="130" s="1"/>
  <c r="Q49" i="38"/>
  <c r="AJ49" i="130" s="1"/>
  <c r="I49" i="38"/>
  <c r="T49" i="130" s="1"/>
  <c r="Q48" i="38"/>
  <c r="AJ48" i="130" s="1"/>
  <c r="I48" i="38"/>
  <c r="T48" i="130" s="1"/>
  <c r="Q47" i="38"/>
  <c r="AJ47" i="130" s="1"/>
  <c r="I47" i="38"/>
  <c r="T47" i="130" s="1"/>
  <c r="Q46" i="38"/>
  <c r="AJ46" i="130" s="1"/>
  <c r="I46" i="38"/>
  <c r="T46" i="130" s="1"/>
  <c r="Q45" i="38"/>
  <c r="AJ45" i="130" s="1"/>
  <c r="I45" i="38"/>
  <c r="T45" i="130" s="1"/>
  <c r="F45" i="38"/>
  <c r="L45" i="130" s="1"/>
  <c r="Q44" i="38"/>
  <c r="AJ44" i="130" s="1"/>
  <c r="I44" i="38"/>
  <c r="T44" i="130" s="1"/>
  <c r="Q43" i="38"/>
  <c r="AJ43" i="130" s="1"/>
  <c r="I43" i="38"/>
  <c r="T43" i="130" s="1"/>
  <c r="F43" i="38"/>
  <c r="L43" i="130" s="1"/>
  <c r="Q42" i="38"/>
  <c r="AJ42" i="130" s="1"/>
  <c r="I42" i="38"/>
  <c r="T42" i="130" s="1"/>
  <c r="Q41" i="38"/>
  <c r="AJ41" i="130" s="1"/>
  <c r="I41" i="38"/>
  <c r="T41" i="130" s="1"/>
  <c r="Q40" i="38"/>
  <c r="AJ40" i="130" s="1"/>
  <c r="I40" i="38"/>
  <c r="T40" i="130" s="1"/>
  <c r="Q39" i="38"/>
  <c r="AJ39" i="130" s="1"/>
  <c r="I39" i="38"/>
  <c r="T39" i="130" s="1"/>
  <c r="Q38" i="38"/>
  <c r="AJ38" i="130" s="1"/>
  <c r="I38" i="38"/>
  <c r="T38" i="130" s="1"/>
  <c r="Q37" i="38"/>
  <c r="AJ37" i="130" s="1"/>
  <c r="I37" i="38"/>
  <c r="T37" i="130" s="1"/>
  <c r="F37" i="38"/>
  <c r="L37" i="130" s="1"/>
  <c r="Q36" i="38"/>
  <c r="AJ36" i="130" s="1"/>
  <c r="I36" i="38"/>
  <c r="T36" i="130" s="1"/>
  <c r="Q35" i="38"/>
  <c r="AJ35" i="130" s="1"/>
  <c r="I35" i="38"/>
  <c r="T35" i="130" s="1"/>
  <c r="Q34" i="38"/>
  <c r="AJ34" i="130" s="1"/>
  <c r="I34" i="38"/>
  <c r="T34" i="130" s="1"/>
  <c r="Q33" i="38"/>
  <c r="AJ33" i="130" s="1"/>
  <c r="I33" i="38"/>
  <c r="T33" i="130" s="1"/>
  <c r="Q32" i="38"/>
  <c r="I32" i="38"/>
  <c r="Q31" i="38"/>
  <c r="I31" i="38"/>
  <c r="F31" i="38"/>
  <c r="Q30" i="38"/>
  <c r="AJ30" i="130" s="1"/>
  <c r="I30" i="38"/>
  <c r="T30" i="130" s="1"/>
  <c r="Q29" i="38"/>
  <c r="AJ29" i="130" s="1"/>
  <c r="I29" i="38"/>
  <c r="T29" i="130" s="1"/>
  <c r="Q28" i="38"/>
  <c r="AJ28" i="130" s="1"/>
  <c r="I28" i="38"/>
  <c r="T28" i="130" s="1"/>
  <c r="Q27" i="38"/>
  <c r="AJ27" i="130" s="1"/>
  <c r="I27" i="38"/>
  <c r="T27" i="130" s="1"/>
  <c r="F27" i="38"/>
  <c r="L27" i="130" s="1"/>
  <c r="Q26" i="38"/>
  <c r="AJ26" i="130" s="1"/>
  <c r="I26" i="38"/>
  <c r="T26" i="130" s="1"/>
  <c r="Q25" i="38"/>
  <c r="AJ25" i="130" s="1"/>
  <c r="I25" i="38"/>
  <c r="T25" i="130" s="1"/>
  <c r="F25" i="38"/>
  <c r="L25" i="130" s="1"/>
  <c r="Q24" i="38"/>
  <c r="AJ24" i="130" s="1"/>
  <c r="I24" i="38"/>
  <c r="T24" i="130" s="1"/>
  <c r="Q23" i="38"/>
  <c r="AJ23" i="130" s="1"/>
  <c r="I23" i="38"/>
  <c r="T23" i="130" s="1"/>
  <c r="F23" i="38"/>
  <c r="L23" i="130" s="1"/>
  <c r="Q22" i="38"/>
  <c r="AJ22" i="130" s="1"/>
  <c r="I22" i="38"/>
  <c r="T22" i="130" s="1"/>
  <c r="Q21" i="38"/>
  <c r="AJ21" i="130" s="1"/>
  <c r="I21" i="38"/>
  <c r="T21" i="130" s="1"/>
  <c r="F21" i="38"/>
  <c r="L21" i="130" s="1"/>
  <c r="Q20" i="38"/>
  <c r="AJ20" i="130" s="1"/>
  <c r="I20" i="38"/>
  <c r="T20" i="130" s="1"/>
  <c r="Q19" i="38"/>
  <c r="AJ19" i="130" s="1"/>
  <c r="I19" i="38"/>
  <c r="T19" i="130" s="1"/>
  <c r="F19" i="38"/>
  <c r="L19" i="130" s="1"/>
  <c r="Q18" i="38"/>
  <c r="AJ18" i="130" s="1"/>
  <c r="I18" i="38"/>
  <c r="T18" i="130" s="1"/>
  <c r="Q17" i="38"/>
  <c r="AJ17" i="130" s="1"/>
  <c r="I17" i="38"/>
  <c r="T17" i="130" s="1"/>
  <c r="F17" i="38"/>
  <c r="L17" i="130" s="1"/>
  <c r="Q16" i="38"/>
  <c r="AJ16" i="130" s="1"/>
  <c r="I16" i="38"/>
  <c r="T16" i="130" s="1"/>
  <c r="Q15" i="38"/>
  <c r="AJ15" i="130" s="1"/>
  <c r="I15" i="38"/>
  <c r="T15" i="130" s="1"/>
  <c r="Q14" i="38"/>
  <c r="AJ14" i="130" s="1"/>
  <c r="I14" i="38"/>
  <c r="T14" i="130" s="1"/>
  <c r="Q13" i="38"/>
  <c r="AJ13" i="130" s="1"/>
  <c r="I13" i="38"/>
  <c r="T13" i="130" s="1"/>
  <c r="Q12" i="38"/>
  <c r="AJ12" i="130" s="1"/>
  <c r="I12" i="38"/>
  <c r="T12" i="130" s="1"/>
  <c r="F12" i="38"/>
  <c r="L12" i="130" s="1"/>
  <c r="Q11" i="38"/>
  <c r="AJ11" i="130" s="1"/>
  <c r="I11" i="38"/>
  <c r="T11" i="130" s="1"/>
  <c r="F11" i="38"/>
  <c r="L11" i="130" s="1"/>
  <c r="Q10" i="38"/>
  <c r="AJ10" i="130" s="1"/>
  <c r="I10" i="38"/>
  <c r="T10" i="130" s="1"/>
  <c r="Q9" i="38"/>
  <c r="AJ9" i="130" s="1"/>
  <c r="I9" i="38"/>
  <c r="T9" i="130" s="1"/>
  <c r="Q8" i="38"/>
  <c r="AJ8" i="130" s="1"/>
  <c r="I8" i="38"/>
  <c r="T8" i="130" s="1"/>
  <c r="F8" i="38"/>
  <c r="L8" i="130" s="1"/>
  <c r="Q7" i="38"/>
  <c r="I7" i="38"/>
  <c r="F7" i="38"/>
  <c r="I6" i="38"/>
  <c r="AC80" i="38"/>
  <c r="U80" i="38"/>
  <c r="S80" i="38"/>
  <c r="O80" i="38"/>
  <c r="G80" i="38"/>
  <c r="D80" i="38"/>
  <c r="R7" i="59"/>
  <c r="I7" i="59"/>
  <c r="Q13" i="59"/>
  <c r="Q12" i="59"/>
  <c r="Q11" i="59"/>
  <c r="Q10" i="59"/>
  <c r="R9" i="59"/>
  <c r="R8" i="59"/>
  <c r="I8" i="59"/>
  <c r="I9" i="59"/>
  <c r="I10" i="59"/>
  <c r="I11" i="59"/>
  <c r="I12" i="59"/>
  <c r="I13" i="59"/>
  <c r="Z78" i="71"/>
  <c r="Y78" i="71"/>
  <c r="Z77" i="71"/>
  <c r="Y77" i="71"/>
  <c r="Z76" i="71"/>
  <c r="Y76" i="71"/>
  <c r="Z75" i="71"/>
  <c r="Y75" i="71"/>
  <c r="Z74" i="71"/>
  <c r="Y74" i="71"/>
  <c r="Z73" i="71"/>
  <c r="Y73" i="71"/>
  <c r="Z72" i="71"/>
  <c r="Y72" i="71"/>
  <c r="Z71" i="71"/>
  <c r="Y71" i="71"/>
  <c r="Z70" i="71"/>
  <c r="Y70" i="71"/>
  <c r="Z69" i="71"/>
  <c r="Y69" i="71"/>
  <c r="Z68" i="71"/>
  <c r="Y68" i="71"/>
  <c r="Z67" i="71"/>
  <c r="Y67" i="71"/>
  <c r="Z66" i="71"/>
  <c r="Y66" i="71"/>
  <c r="Z65" i="71"/>
  <c r="Y65" i="71"/>
  <c r="Z64" i="71"/>
  <c r="Y64" i="71"/>
  <c r="Z63" i="71"/>
  <c r="Y63" i="71"/>
  <c r="Z62" i="71"/>
  <c r="Y62" i="71"/>
  <c r="Z61" i="71"/>
  <c r="Y61" i="71"/>
  <c r="Z60" i="71"/>
  <c r="Y60" i="71"/>
  <c r="Z59" i="71"/>
  <c r="Y59" i="71"/>
  <c r="Z58" i="71"/>
  <c r="Y58" i="71"/>
  <c r="Z57" i="71"/>
  <c r="Y57" i="71"/>
  <c r="Z56" i="71"/>
  <c r="Y56" i="71"/>
  <c r="Z55" i="71"/>
  <c r="Y55" i="71"/>
  <c r="Z54" i="71"/>
  <c r="Y54" i="71"/>
  <c r="Z53" i="71"/>
  <c r="Y53" i="71"/>
  <c r="Z52" i="71"/>
  <c r="Y52" i="71"/>
  <c r="Z51" i="71"/>
  <c r="Y51" i="71"/>
  <c r="Z50" i="71"/>
  <c r="Y50" i="71"/>
  <c r="Z49" i="71"/>
  <c r="Y49" i="71"/>
  <c r="Z48" i="71"/>
  <c r="Y48" i="71"/>
  <c r="Z47" i="71"/>
  <c r="Y47" i="71"/>
  <c r="Z46" i="71"/>
  <c r="Y46" i="71"/>
  <c r="Z45" i="71"/>
  <c r="Y45" i="71"/>
  <c r="Z44" i="71"/>
  <c r="Y44" i="71"/>
  <c r="Z43" i="71"/>
  <c r="Y43" i="71"/>
  <c r="Z42" i="71"/>
  <c r="Y42" i="71"/>
  <c r="Z41" i="71"/>
  <c r="Y41" i="71"/>
  <c r="Z40" i="71"/>
  <c r="Y40" i="71"/>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Y25" i="71"/>
  <c r="Z24" i="71"/>
  <c r="Y24" i="71"/>
  <c r="Z23" i="71"/>
  <c r="Y23" i="71"/>
  <c r="Z22" i="71"/>
  <c r="Y22" i="71"/>
  <c r="Z21" i="71"/>
  <c r="Y21" i="71"/>
  <c r="Z20" i="71"/>
  <c r="Y20" i="71"/>
  <c r="Z19" i="71"/>
  <c r="Y19" i="71"/>
  <c r="Z18" i="71"/>
  <c r="Y18" i="71"/>
  <c r="Z17" i="71"/>
  <c r="Y17" i="71"/>
  <c r="Z16" i="71"/>
  <c r="Y16" i="71"/>
  <c r="Z15" i="71"/>
  <c r="Y15" i="71"/>
  <c r="Z14" i="71"/>
  <c r="Y14" i="71"/>
  <c r="Z13" i="71"/>
  <c r="Y13" i="71"/>
  <c r="Z12" i="71"/>
  <c r="Y12" i="71"/>
  <c r="Z11" i="71"/>
  <c r="Y11" i="71"/>
  <c r="Z10" i="71"/>
  <c r="Y10" i="71"/>
  <c r="Z9" i="71"/>
  <c r="Y9" i="71"/>
  <c r="Z8" i="71"/>
  <c r="Y8" i="71"/>
  <c r="Z7" i="71"/>
  <c r="Y7" i="71"/>
  <c r="Z6" i="71"/>
  <c r="Y6" i="71"/>
  <c r="Z5" i="71"/>
  <c r="Y5" i="71"/>
  <c r="W79" i="36"/>
  <c r="V79" i="36"/>
  <c r="S79" i="36"/>
  <c r="Q79" i="36"/>
  <c r="P79" i="36"/>
  <c r="N79" i="36"/>
  <c r="H79" i="36"/>
  <c r="E79" i="36"/>
  <c r="Z12" i="70"/>
  <c r="Y12" i="70"/>
  <c r="Z11" i="70"/>
  <c r="Y11" i="70"/>
  <c r="Z10" i="70"/>
  <c r="Y10" i="70"/>
  <c r="Z9" i="70"/>
  <c r="Y9" i="70"/>
  <c r="Z8" i="70"/>
  <c r="Y8" i="70"/>
  <c r="Z7" i="70"/>
  <c r="Y7" i="70"/>
  <c r="T6" i="130" l="1"/>
  <c r="T31" i="130"/>
  <c r="L7" i="130"/>
  <c r="AJ31" i="130"/>
  <c r="BD6" i="130"/>
  <c r="BD32" i="130"/>
  <c r="T7" i="130"/>
  <c r="T32" i="130"/>
  <c r="BD31" i="130"/>
  <c r="BD7" i="130"/>
  <c r="AJ7" i="130"/>
  <c r="L31" i="130"/>
  <c r="AJ32" i="130"/>
  <c r="AB79" i="38"/>
  <c r="R79" i="38"/>
  <c r="J79" i="38"/>
  <c r="AB78" i="38"/>
  <c r="R78" i="38"/>
  <c r="J78" i="38"/>
  <c r="AB77" i="38"/>
  <c r="R77" i="38"/>
  <c r="J77" i="38"/>
  <c r="AB76" i="38"/>
  <c r="R76" i="38"/>
  <c r="J76" i="38"/>
  <c r="AB75" i="38"/>
  <c r="R75" i="38"/>
  <c r="J75" i="38"/>
  <c r="AB74" i="38"/>
  <c r="R74" i="38"/>
  <c r="J74" i="38"/>
  <c r="AB73" i="38"/>
  <c r="R73" i="38"/>
  <c r="J73" i="38"/>
  <c r="AB72" i="38"/>
  <c r="R72" i="38"/>
  <c r="J72" i="38"/>
  <c r="AB71" i="38"/>
  <c r="R71" i="38"/>
  <c r="J71" i="38"/>
  <c r="AB70" i="38"/>
  <c r="R70" i="38"/>
  <c r="J70" i="38"/>
  <c r="AB69" i="38"/>
  <c r="R69" i="38"/>
  <c r="J69" i="38"/>
  <c r="AB68" i="38"/>
  <c r="R68" i="38"/>
  <c r="J68" i="38"/>
  <c r="AB67" i="38"/>
  <c r="R67" i="38"/>
  <c r="J67" i="38"/>
  <c r="AB66" i="38"/>
  <c r="R66" i="38"/>
  <c r="J66" i="38"/>
  <c r="AB65" i="38"/>
  <c r="R65" i="38"/>
  <c r="J65" i="38"/>
  <c r="AB64" i="38"/>
  <c r="R64" i="38"/>
  <c r="J64" i="38"/>
  <c r="AB63" i="38"/>
  <c r="R63" i="38"/>
  <c r="J63" i="38"/>
  <c r="AB62" i="38"/>
  <c r="R62" i="38"/>
  <c r="J62" i="38"/>
  <c r="AB61" i="38"/>
  <c r="R61" i="38"/>
  <c r="J61" i="38"/>
  <c r="AB60" i="38"/>
  <c r="R60" i="38"/>
  <c r="J60" i="38"/>
  <c r="AB59" i="38"/>
  <c r="R59" i="38"/>
  <c r="J59" i="38"/>
  <c r="AB58" i="38"/>
  <c r="R58" i="38"/>
  <c r="J58" i="38"/>
  <c r="AB57" i="38"/>
  <c r="R57" i="38"/>
  <c r="AB56" i="38"/>
  <c r="R56" i="38"/>
  <c r="J56" i="38"/>
  <c r="AB55" i="38"/>
  <c r="R55" i="38"/>
  <c r="AB54" i="38"/>
  <c r="R54" i="38"/>
  <c r="J54" i="38"/>
  <c r="AB53" i="38"/>
  <c r="R53" i="38"/>
  <c r="J53" i="38"/>
  <c r="AB52" i="38"/>
  <c r="R52" i="38"/>
  <c r="J52" i="38"/>
  <c r="AB51" i="38"/>
  <c r="R51" i="38"/>
  <c r="J51" i="38"/>
  <c r="AB50" i="38"/>
  <c r="R50" i="38"/>
  <c r="J50" i="38"/>
  <c r="AB49" i="38"/>
  <c r="R49" i="38"/>
  <c r="J49" i="38"/>
  <c r="AB48" i="38"/>
  <c r="R48" i="38"/>
  <c r="J48" i="38"/>
  <c r="AB47" i="38"/>
  <c r="R47" i="38"/>
  <c r="AB46" i="38"/>
  <c r="R46" i="38"/>
  <c r="J46" i="38"/>
  <c r="AB45" i="38"/>
  <c r="R45" i="38"/>
  <c r="J45" i="38"/>
  <c r="AB44" i="38"/>
  <c r="R44" i="38"/>
  <c r="J44" i="38"/>
  <c r="AB43" i="38"/>
  <c r="R43" i="38"/>
  <c r="J43" i="38"/>
  <c r="AB42" i="38"/>
  <c r="R42" i="38"/>
  <c r="J42" i="38"/>
  <c r="AB41" i="38"/>
  <c r="R41" i="38"/>
  <c r="AB40" i="38"/>
  <c r="R40" i="38"/>
  <c r="J40" i="38"/>
  <c r="AB39" i="38"/>
  <c r="R39" i="38"/>
  <c r="AB38" i="38"/>
  <c r="R38" i="38"/>
  <c r="J38" i="38"/>
  <c r="AB37" i="38"/>
  <c r="R37" i="38"/>
  <c r="J37" i="38"/>
  <c r="AB36" i="38"/>
  <c r="R36" i="38"/>
  <c r="J36" i="38"/>
  <c r="AB35" i="38"/>
  <c r="R35" i="38"/>
  <c r="J35" i="38"/>
  <c r="AB34" i="38"/>
  <c r="R34" i="38"/>
  <c r="J34" i="38"/>
  <c r="AB33" i="38"/>
  <c r="R33" i="38"/>
  <c r="AB32" i="38"/>
  <c r="R32" i="38"/>
  <c r="J32" i="38"/>
  <c r="AB31" i="38"/>
  <c r="R31" i="38"/>
  <c r="J31" i="38"/>
  <c r="AB30" i="38"/>
  <c r="R30" i="38"/>
  <c r="J30" i="38"/>
  <c r="AB29" i="38"/>
  <c r="R29" i="38"/>
  <c r="J29" i="38"/>
  <c r="AB28" i="38"/>
  <c r="R28" i="38"/>
  <c r="J28" i="38"/>
  <c r="AB27" i="38"/>
  <c r="R27" i="38"/>
  <c r="J27" i="38"/>
  <c r="AB26" i="38"/>
  <c r="R26" i="38"/>
  <c r="J26" i="38"/>
  <c r="AB25" i="38"/>
  <c r="R25" i="38"/>
  <c r="J25" i="38"/>
  <c r="AB24" i="38"/>
  <c r="R24" i="38"/>
  <c r="J24" i="38"/>
  <c r="AB23" i="38"/>
  <c r="R23" i="38"/>
  <c r="J23" i="38"/>
  <c r="AB22" i="38"/>
  <c r="R22" i="38"/>
  <c r="J22" i="38"/>
  <c r="AB21" i="38"/>
  <c r="R21" i="38"/>
  <c r="J21" i="38"/>
  <c r="AB20" i="38"/>
  <c r="R20" i="38"/>
  <c r="J20" i="38"/>
  <c r="AB19" i="38"/>
  <c r="R19" i="38"/>
  <c r="J19" i="38"/>
  <c r="AB18" i="38"/>
  <c r="R18" i="38"/>
  <c r="J18" i="38"/>
  <c r="AB17" i="38"/>
  <c r="R17" i="38"/>
  <c r="J17" i="38"/>
  <c r="AB16" i="38"/>
  <c r="R16" i="38"/>
  <c r="J16" i="38"/>
  <c r="AB15" i="38"/>
  <c r="R15" i="38"/>
  <c r="AB14" i="38"/>
  <c r="R14" i="38"/>
  <c r="J14" i="38"/>
  <c r="AB13" i="38"/>
  <c r="R13" i="38"/>
  <c r="AB12" i="38"/>
  <c r="R12" i="38"/>
  <c r="J12" i="38"/>
  <c r="AB11" i="38"/>
  <c r="R11" i="38"/>
  <c r="J11" i="38"/>
  <c r="AB10" i="38"/>
  <c r="R10" i="38"/>
  <c r="AB9" i="38"/>
  <c r="R9" i="38"/>
  <c r="AB8" i="38"/>
  <c r="R8" i="38"/>
  <c r="J8" i="38"/>
  <c r="AB7" i="38"/>
  <c r="R7" i="38"/>
  <c r="J7" i="38"/>
  <c r="AB6" i="38"/>
  <c r="J6" i="38"/>
  <c r="AB13" i="59"/>
  <c r="BD13" i="127"/>
  <c r="R13" i="59"/>
  <c r="AJ13" i="127"/>
  <c r="J13" i="59"/>
  <c r="T13" i="127"/>
  <c r="AB12" i="59"/>
  <c r="BD12" i="127"/>
  <c r="R12" i="59"/>
  <c r="AJ12" i="127"/>
  <c r="J12" i="59"/>
  <c r="T12" i="127"/>
  <c r="AB11" i="59"/>
  <c r="AA14" i="59"/>
  <c r="BD11" i="127"/>
  <c r="R11" i="59"/>
  <c r="AJ11" i="127"/>
  <c r="J11" i="59"/>
  <c r="T11" i="127"/>
  <c r="R10" i="59"/>
  <c r="Q14" i="59"/>
  <c r="AJ10" i="127"/>
  <c r="J10" i="59"/>
  <c r="T10" i="127"/>
  <c r="J9" i="59"/>
  <c r="T9" i="127"/>
  <c r="J8" i="59"/>
  <c r="T8" i="127"/>
  <c r="J7" i="59"/>
  <c r="I14" i="59"/>
  <c r="T7" i="127"/>
  <c r="AA5" i="71"/>
  <c r="AA73" i="71"/>
  <c r="AD42" i="71" s="1"/>
  <c r="AA70" i="71"/>
  <c r="AD39" i="71" s="1"/>
  <c r="AA67" i="71"/>
  <c r="AD36" i="71" s="1"/>
  <c r="AA58" i="71"/>
  <c r="AD27" i="71" s="1"/>
  <c r="AA76" i="71"/>
  <c r="AD45" i="71" s="1"/>
  <c r="AA16" i="71"/>
  <c r="AA28" i="71"/>
  <c r="AA37" i="71"/>
  <c r="AA49" i="71"/>
  <c r="AD18" i="71" s="1"/>
  <c r="AA61" i="71"/>
  <c r="AD30" i="71" s="1"/>
  <c r="AW9" i="38"/>
  <c r="AY9" i="38" s="1"/>
  <c r="AA10" i="70"/>
  <c r="AA13" i="71"/>
  <c r="AA25" i="71"/>
  <c r="AA40" i="71"/>
  <c r="AD9" i="71" s="1"/>
  <c r="AA52" i="71"/>
  <c r="AD21" i="71" s="1"/>
  <c r="AA64" i="71"/>
  <c r="AD33" i="71" s="1"/>
  <c r="AA7" i="71"/>
  <c r="AA19" i="71"/>
  <c r="AA31" i="71"/>
  <c r="AA46" i="71"/>
  <c r="AD15" i="71" s="1"/>
  <c r="AA7" i="70"/>
  <c r="AA10" i="71"/>
  <c r="AA22" i="71"/>
  <c r="AA34" i="71"/>
  <c r="AA43" i="71"/>
  <c r="AD12" i="71" s="1"/>
  <c r="AA55" i="71"/>
  <c r="AD24" i="71" s="1"/>
  <c r="AA9" i="70"/>
  <c r="AA12" i="70"/>
  <c r="AA6" i="71"/>
  <c r="AA9" i="71"/>
  <c r="AA12" i="71"/>
  <c r="AA15" i="71"/>
  <c r="AA18" i="71"/>
  <c r="AA21" i="71"/>
  <c r="AA24" i="71"/>
  <c r="AA27" i="71"/>
  <c r="AA30" i="71"/>
  <c r="AA8" i="70"/>
  <c r="AA11" i="70"/>
  <c r="AA8" i="71"/>
  <c r="AA11" i="71"/>
  <c r="AA14" i="71"/>
  <c r="AA17" i="71"/>
  <c r="AA20" i="71"/>
  <c r="AA23" i="71"/>
  <c r="AA26" i="71"/>
  <c r="AA29" i="71"/>
  <c r="AA32" i="71"/>
  <c r="AA35" i="71"/>
  <c r="AA38" i="71"/>
  <c r="AD7" i="71" s="1"/>
  <c r="AA41" i="71"/>
  <c r="AD10" i="71" s="1"/>
  <c r="AA44" i="71"/>
  <c r="AD13" i="71" s="1"/>
  <c r="AA47" i="71"/>
  <c r="AD16" i="71" s="1"/>
  <c r="AA50" i="71"/>
  <c r="AD19" i="71" s="1"/>
  <c r="AA53" i="71"/>
  <c r="AD22" i="71" s="1"/>
  <c r="AA56" i="71"/>
  <c r="AD25" i="71" s="1"/>
  <c r="AA59" i="71"/>
  <c r="AD28" i="71" s="1"/>
  <c r="AA62" i="71"/>
  <c r="AD31" i="71" s="1"/>
  <c r="AA65" i="71"/>
  <c r="AD34" i="71" s="1"/>
  <c r="AA68" i="71"/>
  <c r="AD37" i="71" s="1"/>
  <c r="AA71" i="71"/>
  <c r="AD40" i="71" s="1"/>
  <c r="AA74" i="71"/>
  <c r="AD43" i="71" s="1"/>
  <c r="AA77" i="71"/>
  <c r="AD46" i="71" s="1"/>
  <c r="AA33" i="71"/>
  <c r="AA36" i="71"/>
  <c r="AA39" i="71"/>
  <c r="AD8" i="71" s="1"/>
  <c r="AA42" i="71"/>
  <c r="AD11" i="71" s="1"/>
  <c r="AA45" i="71"/>
  <c r="AD14" i="71" s="1"/>
  <c r="AA48" i="71"/>
  <c r="AD17" i="71" s="1"/>
  <c r="AA51" i="71"/>
  <c r="AD20" i="71" s="1"/>
  <c r="AA54" i="71"/>
  <c r="AD23" i="71" s="1"/>
  <c r="AA57" i="71"/>
  <c r="AD26" i="71" s="1"/>
  <c r="AA60" i="71"/>
  <c r="AD29" i="71" s="1"/>
  <c r="AA63" i="71"/>
  <c r="AD32" i="71" s="1"/>
  <c r="AA66" i="71"/>
  <c r="AD35" i="71" s="1"/>
  <c r="AA69" i="71"/>
  <c r="AD38" i="71" s="1"/>
  <c r="AA72" i="71"/>
  <c r="AD41" i="71" s="1"/>
  <c r="AA75" i="71"/>
  <c r="AD44" i="71" s="1"/>
  <c r="AA78" i="71"/>
  <c r="AD47" i="71" s="1"/>
  <c r="F33" i="38"/>
  <c r="L33" i="130" s="1"/>
  <c r="J33" i="38"/>
  <c r="F55" i="38"/>
  <c r="L55" i="130" s="1"/>
  <c r="J55" i="38"/>
  <c r="F57" i="38"/>
  <c r="L57" i="130" s="1"/>
  <c r="J57" i="38"/>
  <c r="F10" i="38"/>
  <c r="L10" i="130" s="1"/>
  <c r="J10" i="38"/>
  <c r="F13" i="38"/>
  <c r="L13" i="130" s="1"/>
  <c r="J13" i="38"/>
  <c r="F15" i="38"/>
  <c r="L15" i="130" s="1"/>
  <c r="J15" i="38"/>
  <c r="F39" i="38"/>
  <c r="L39" i="130" s="1"/>
  <c r="J39" i="38"/>
  <c r="F41" i="38"/>
  <c r="L41" i="130" s="1"/>
  <c r="J41" i="38"/>
  <c r="F9" i="38"/>
  <c r="L9" i="130" s="1"/>
  <c r="J9" i="38"/>
  <c r="F47" i="38"/>
  <c r="L47" i="130" s="1"/>
  <c r="J47" i="38"/>
  <c r="AB7" i="59"/>
  <c r="AA80" i="38"/>
  <c r="AA6" i="70"/>
  <c r="Y80" i="38"/>
  <c r="F29" i="38"/>
  <c r="L29" i="130" s="1"/>
  <c r="F35" i="38"/>
  <c r="L35" i="130" s="1"/>
  <c r="F51" i="38"/>
  <c r="L51" i="130" s="1"/>
  <c r="F79" i="38"/>
  <c r="L79" i="130" s="1"/>
  <c r="M80" i="38"/>
  <c r="F49" i="38"/>
  <c r="L49" i="130" s="1"/>
  <c r="F61" i="38"/>
  <c r="L61" i="130" s="1"/>
  <c r="F77" i="38"/>
  <c r="L77" i="130" s="1"/>
  <c r="K80" i="38"/>
  <c r="M79" i="36"/>
  <c r="T79" i="36"/>
  <c r="G79" i="36"/>
  <c r="F78" i="38"/>
  <c r="L78" i="130" s="1"/>
  <c r="F72" i="38"/>
  <c r="L72" i="130" s="1"/>
  <c r="F74" i="38"/>
  <c r="L74" i="130" s="1"/>
  <c r="F76" i="38"/>
  <c r="L76" i="130" s="1"/>
  <c r="F64" i="38"/>
  <c r="L64" i="130" s="1"/>
  <c r="F66" i="38"/>
  <c r="L66" i="130" s="1"/>
  <c r="F68" i="38"/>
  <c r="L68" i="130" s="1"/>
  <c r="F63" i="38"/>
  <c r="L63" i="130" s="1"/>
  <c r="F65" i="38"/>
  <c r="L65" i="130" s="1"/>
  <c r="F67" i="38"/>
  <c r="L67" i="130" s="1"/>
  <c r="F69" i="38"/>
  <c r="L69" i="130" s="1"/>
  <c r="F56" i="38"/>
  <c r="L56" i="130" s="1"/>
  <c r="F58" i="38"/>
  <c r="L58" i="130" s="1"/>
  <c r="F60" i="38"/>
  <c r="L60" i="130" s="1"/>
  <c r="F48" i="38"/>
  <c r="L48" i="130" s="1"/>
  <c r="F50" i="38"/>
  <c r="L50" i="130" s="1"/>
  <c r="F52" i="38"/>
  <c r="L52" i="130" s="1"/>
  <c r="F40" i="38"/>
  <c r="L40" i="130" s="1"/>
  <c r="F42" i="38"/>
  <c r="L42" i="130" s="1"/>
  <c r="F44" i="38"/>
  <c r="L44" i="130" s="1"/>
  <c r="F32" i="38"/>
  <c r="F34" i="38"/>
  <c r="L34" i="130" s="1"/>
  <c r="F36" i="38"/>
  <c r="L36" i="130" s="1"/>
  <c r="F24" i="38"/>
  <c r="L24" i="130" s="1"/>
  <c r="F26" i="38"/>
  <c r="L26" i="130" s="1"/>
  <c r="F28" i="38"/>
  <c r="L28" i="130" s="1"/>
  <c r="F16" i="38"/>
  <c r="L16" i="130" s="1"/>
  <c r="F18" i="38"/>
  <c r="L18" i="130" s="1"/>
  <c r="F20" i="38"/>
  <c r="L20" i="130" s="1"/>
  <c r="F6" i="38"/>
  <c r="F11" i="59"/>
  <c r="AA5" i="36"/>
  <c r="L11" i="127" l="1"/>
  <c r="AD6" i="71"/>
  <c r="AD5" i="36"/>
  <c r="AD6" i="70"/>
  <c r="AD5" i="70"/>
  <c r="AC5" i="70" s="1"/>
  <c r="L6" i="130"/>
  <c r="L32" i="130"/>
  <c r="AJ80" i="130"/>
  <c r="T80" i="130"/>
  <c r="BD80" i="130"/>
  <c r="AB14" i="59"/>
  <c r="D17" i="126"/>
  <c r="BD14" i="127"/>
  <c r="R14" i="59"/>
  <c r="AJ14" i="127"/>
  <c r="D12" i="126"/>
  <c r="J14" i="59"/>
  <c r="D8" i="126"/>
  <c r="T14" i="127"/>
  <c r="AD5" i="71"/>
  <c r="AW16" i="38"/>
  <c r="AY16" i="38" s="1"/>
  <c r="AW23" i="38"/>
  <c r="AY23" i="38" s="1"/>
  <c r="AW26" i="38"/>
  <c r="AY26" i="38" s="1"/>
  <c r="AW40" i="38"/>
  <c r="AY40" i="38" s="1"/>
  <c r="Q80" i="38"/>
  <c r="AW28" i="38"/>
  <c r="AY28" i="38" s="1"/>
  <c r="AW43" i="38"/>
  <c r="AY43" i="38" s="1"/>
  <c r="AW46" i="38"/>
  <c r="AY46" i="38" s="1"/>
  <c r="AW29" i="38"/>
  <c r="AY29" i="38" s="1"/>
  <c r="AW48" i="38"/>
  <c r="AY48" i="38" s="1"/>
  <c r="AW24" i="38"/>
  <c r="AY24" i="38" s="1"/>
  <c r="AW39" i="38"/>
  <c r="AY39" i="38" s="1"/>
  <c r="AW42" i="38"/>
  <c r="AY42" i="38" s="1"/>
  <c r="AW25" i="38"/>
  <c r="AY25" i="38" s="1"/>
  <c r="AW44" i="38"/>
  <c r="AY44" i="38" s="1"/>
  <c r="AW20" i="38"/>
  <c r="AY20" i="38" s="1"/>
  <c r="AW27" i="38"/>
  <c r="AY27" i="38" s="1"/>
  <c r="AW30" i="38"/>
  <c r="AY30" i="38" s="1"/>
  <c r="AW21" i="38"/>
  <c r="AY21" i="38" s="1"/>
  <c r="AW36" i="38"/>
  <c r="AY36" i="38" s="1"/>
  <c r="AW12" i="38"/>
  <c r="AY12" i="38" s="1"/>
  <c r="AW19" i="38"/>
  <c r="AY19" i="38" s="1"/>
  <c r="AW22" i="38"/>
  <c r="AY22" i="38" s="1"/>
  <c r="AW32" i="38"/>
  <c r="AY32" i="38" s="1"/>
  <c r="AW47" i="38"/>
  <c r="AY47" i="38" s="1"/>
  <c r="AW15" i="38"/>
  <c r="AY15" i="38" s="1"/>
  <c r="AW18" i="38"/>
  <c r="AY18" i="38" s="1"/>
  <c r="AW45" i="38"/>
  <c r="AY45" i="38" s="1"/>
  <c r="AW41" i="38"/>
  <c r="AY41" i="38" s="1"/>
  <c r="AW17" i="38"/>
  <c r="AY17" i="38" s="1"/>
  <c r="AW8" i="38"/>
  <c r="AY8" i="38" s="1"/>
  <c r="AW35" i="38"/>
  <c r="AY35" i="38" s="1"/>
  <c r="AW11" i="38"/>
  <c r="AY11" i="38" s="1"/>
  <c r="AW38" i="38"/>
  <c r="AY38" i="38" s="1"/>
  <c r="AW14" i="38"/>
  <c r="AY14" i="38" s="1"/>
  <c r="AW37" i="38"/>
  <c r="AY37" i="38" s="1"/>
  <c r="AW13" i="38"/>
  <c r="AY13" i="38" s="1"/>
  <c r="AW31" i="38"/>
  <c r="AY31" i="38" s="1"/>
  <c r="AW34" i="38"/>
  <c r="AY34" i="38" s="1"/>
  <c r="AW10" i="38"/>
  <c r="AY10" i="38" s="1"/>
  <c r="AW33" i="38"/>
  <c r="AY33" i="38" s="1"/>
  <c r="AD12" i="70"/>
  <c r="AC12" i="70" s="1"/>
  <c r="AC6" i="70"/>
  <c r="AD11" i="70"/>
  <c r="AC11" i="70" s="1"/>
  <c r="AD8" i="70"/>
  <c r="AC8" i="70" s="1"/>
  <c r="AD7" i="70"/>
  <c r="AC7" i="70" s="1"/>
  <c r="AD9" i="70"/>
  <c r="AC9" i="70" s="1"/>
  <c r="AD10" i="70"/>
  <c r="AC10" i="70" s="1"/>
  <c r="AZ7" i="38"/>
  <c r="BB7" i="38" s="1"/>
  <c r="AZ11" i="38"/>
  <c r="BB11" i="38" s="1"/>
  <c r="AZ15" i="38"/>
  <c r="BB15" i="38" s="1"/>
  <c r="AZ19" i="38"/>
  <c r="BB19" i="38" s="1"/>
  <c r="AZ23" i="38"/>
  <c r="BB23" i="38" s="1"/>
  <c r="AZ27" i="38"/>
  <c r="BB27" i="38" s="1"/>
  <c r="AZ31" i="38"/>
  <c r="BB31" i="38" s="1"/>
  <c r="AZ35" i="38"/>
  <c r="BB35" i="38" s="1"/>
  <c r="AZ39" i="38"/>
  <c r="BB39" i="38" s="1"/>
  <c r="AZ43" i="38"/>
  <c r="BB43" i="38" s="1"/>
  <c r="AZ47" i="38"/>
  <c r="BB47" i="38" s="1"/>
  <c r="AZ8" i="38"/>
  <c r="BB8" i="38" s="1"/>
  <c r="AZ12" i="38"/>
  <c r="BB12" i="38" s="1"/>
  <c r="AZ16" i="38"/>
  <c r="BB16" i="38" s="1"/>
  <c r="AZ20" i="38"/>
  <c r="BB20" i="38" s="1"/>
  <c r="AZ24" i="38"/>
  <c r="BB24" i="38" s="1"/>
  <c r="AZ28" i="38"/>
  <c r="BB28" i="38" s="1"/>
  <c r="AZ32" i="38"/>
  <c r="BB32" i="38" s="1"/>
  <c r="AZ36" i="38"/>
  <c r="BB36" i="38" s="1"/>
  <c r="AZ40" i="38"/>
  <c r="BB40" i="38" s="1"/>
  <c r="AZ44" i="38"/>
  <c r="BB44" i="38" s="1"/>
  <c r="AZ48" i="38"/>
  <c r="BB48" i="38" s="1"/>
  <c r="AZ6" i="38"/>
  <c r="BB6" i="38" s="1"/>
  <c r="AZ9" i="38"/>
  <c r="BB9" i="38" s="1"/>
  <c r="AZ13" i="38"/>
  <c r="BB13" i="38" s="1"/>
  <c r="AZ17" i="38"/>
  <c r="BB17" i="38" s="1"/>
  <c r="AZ21" i="38"/>
  <c r="BB21" i="38" s="1"/>
  <c r="AZ25" i="38"/>
  <c r="BB25" i="38" s="1"/>
  <c r="AZ29" i="38"/>
  <c r="BB29" i="38" s="1"/>
  <c r="AZ33" i="38"/>
  <c r="BB33" i="38" s="1"/>
  <c r="AZ37" i="38"/>
  <c r="BB37" i="38" s="1"/>
  <c r="AZ41" i="38"/>
  <c r="BB41" i="38" s="1"/>
  <c r="AZ45" i="38"/>
  <c r="BB45" i="38" s="1"/>
  <c r="AZ10" i="38"/>
  <c r="BB10" i="38" s="1"/>
  <c r="AZ14" i="38"/>
  <c r="BB14" i="38" s="1"/>
  <c r="AZ18" i="38"/>
  <c r="BB18" i="38" s="1"/>
  <c r="AZ22" i="38"/>
  <c r="BB22" i="38" s="1"/>
  <c r="AZ26" i="38"/>
  <c r="BB26" i="38" s="1"/>
  <c r="AZ30" i="38"/>
  <c r="BB30" i="38" s="1"/>
  <c r="AZ34" i="38"/>
  <c r="BB34" i="38" s="1"/>
  <c r="AZ38" i="38"/>
  <c r="BB38" i="38" s="1"/>
  <c r="AZ42" i="38"/>
  <c r="BB42" i="38" s="1"/>
  <c r="AZ46" i="38"/>
  <c r="BB46" i="38" s="1"/>
  <c r="E29" i="57"/>
  <c r="I80" i="38"/>
  <c r="O29" i="57"/>
  <c r="I29" i="57"/>
  <c r="F70" i="38"/>
  <c r="L70" i="130" s="1"/>
  <c r="F62" i="38"/>
  <c r="L62" i="130" s="1"/>
  <c r="F54" i="38"/>
  <c r="L54" i="130" s="1"/>
  <c r="F46" i="38"/>
  <c r="L46" i="130" s="1"/>
  <c r="F38" i="38"/>
  <c r="L38" i="130" s="1"/>
  <c r="F30" i="38"/>
  <c r="L30" i="130" s="1"/>
  <c r="F22" i="38"/>
  <c r="L22" i="130" s="1"/>
  <c r="F14" i="38"/>
  <c r="L14" i="130" s="1"/>
  <c r="F7" i="59"/>
  <c r="W13" i="37"/>
  <c r="V13" i="37"/>
  <c r="T13" i="37"/>
  <c r="S13" i="37"/>
  <c r="Q13" i="37"/>
  <c r="P13" i="37"/>
  <c r="N13" i="37"/>
  <c r="M13" i="37"/>
  <c r="D79" i="71"/>
  <c r="AG6" i="71" l="1"/>
  <c r="AG5" i="71"/>
  <c r="AB80" i="38"/>
  <c r="R80" i="38"/>
  <c r="J80" i="38"/>
  <c r="L7" i="127"/>
  <c r="W79" i="71"/>
  <c r="X13" i="37"/>
  <c r="V79" i="71"/>
  <c r="T79" i="71"/>
  <c r="U13" i="37"/>
  <c r="S79" i="71"/>
  <c r="Q79" i="71"/>
  <c r="R13" i="37"/>
  <c r="P79" i="71"/>
  <c r="N79" i="71"/>
  <c r="Z13" i="37"/>
  <c r="D12" i="140" s="1"/>
  <c r="O13" i="37"/>
  <c r="Y13" i="37"/>
  <c r="C12" i="140" s="1"/>
  <c r="M79" i="71"/>
  <c r="AG13" i="71"/>
  <c r="AG21" i="71"/>
  <c r="AG29" i="71"/>
  <c r="AG37" i="71"/>
  <c r="AG45" i="71"/>
  <c r="AG14" i="71"/>
  <c r="AG22" i="71"/>
  <c r="AG38" i="71"/>
  <c r="AG7" i="71"/>
  <c r="AG15" i="71"/>
  <c r="AG23" i="71"/>
  <c r="AG31" i="71"/>
  <c r="AG39" i="71"/>
  <c r="AG47" i="71"/>
  <c r="AG24" i="71"/>
  <c r="AG32" i="71"/>
  <c r="AG8" i="71"/>
  <c r="AG16" i="71"/>
  <c r="AG9" i="71"/>
  <c r="AG17" i="71"/>
  <c r="AG25" i="71"/>
  <c r="AG33" i="71"/>
  <c r="AG41" i="71"/>
  <c r="AG28" i="71"/>
  <c r="AG30" i="71"/>
  <c r="AG10" i="71"/>
  <c r="AG18" i="71"/>
  <c r="AG26" i="71"/>
  <c r="AG34" i="71"/>
  <c r="AG42" i="71"/>
  <c r="AG20" i="71"/>
  <c r="AG44" i="71"/>
  <c r="AG40" i="71"/>
  <c r="AG11" i="71"/>
  <c r="AG19" i="71"/>
  <c r="AG27" i="71"/>
  <c r="AG35" i="71"/>
  <c r="AG43" i="71"/>
  <c r="AG12" i="71"/>
  <c r="AG36" i="71"/>
  <c r="AG46" i="71"/>
  <c r="AF8" i="70"/>
  <c r="AF7" i="70"/>
  <c r="AF6" i="70"/>
  <c r="AF9" i="70"/>
  <c r="AF12" i="70"/>
  <c r="AF11" i="70"/>
  <c r="AF10" i="70"/>
  <c r="AK46" i="36"/>
  <c r="AM46" i="36" s="1"/>
  <c r="AK42" i="36"/>
  <c r="AM42" i="36" s="1"/>
  <c r="AK38" i="36"/>
  <c r="AM38" i="36" s="1"/>
  <c r="AK34" i="36"/>
  <c r="AM34" i="36" s="1"/>
  <c r="AK30" i="36"/>
  <c r="AM30" i="36" s="1"/>
  <c r="AK26" i="36"/>
  <c r="AM26" i="36" s="1"/>
  <c r="AK22" i="36"/>
  <c r="AM22" i="36" s="1"/>
  <c r="AK6" i="36"/>
  <c r="AM6" i="36" s="1"/>
  <c r="AK47" i="36"/>
  <c r="AM47" i="36" s="1"/>
  <c r="AK43" i="36"/>
  <c r="AM43" i="36" s="1"/>
  <c r="AK39" i="36"/>
  <c r="AM39" i="36" s="1"/>
  <c r="AK35" i="36"/>
  <c r="AM35" i="36" s="1"/>
  <c r="AK31" i="36"/>
  <c r="AM31" i="36" s="1"/>
  <c r="AK27" i="36"/>
  <c r="AM27" i="36" s="1"/>
  <c r="AK23" i="36"/>
  <c r="AM23" i="36" s="1"/>
  <c r="AK19" i="36"/>
  <c r="AM19" i="36" s="1"/>
  <c r="AK15" i="36"/>
  <c r="AM15" i="36" s="1"/>
  <c r="AK11" i="36"/>
  <c r="AM11" i="36" s="1"/>
  <c r="AK7" i="36"/>
  <c r="AM7" i="36" s="1"/>
  <c r="AK33" i="36"/>
  <c r="AM33" i="36" s="1"/>
  <c r="AK21" i="36"/>
  <c r="AM21" i="36" s="1"/>
  <c r="AK13" i="36"/>
  <c r="AM13" i="36" s="1"/>
  <c r="AK18" i="36"/>
  <c r="AM18" i="36" s="1"/>
  <c r="AK44" i="36"/>
  <c r="AM44" i="36" s="1"/>
  <c r="AK40" i="36"/>
  <c r="AM40" i="36" s="1"/>
  <c r="AK36" i="36"/>
  <c r="AM36" i="36" s="1"/>
  <c r="AK32" i="36"/>
  <c r="AM32" i="36" s="1"/>
  <c r="AK28" i="36"/>
  <c r="AM28" i="36" s="1"/>
  <c r="AK24" i="36"/>
  <c r="AM24" i="36" s="1"/>
  <c r="AK20" i="36"/>
  <c r="AM20" i="36" s="1"/>
  <c r="AK16" i="36"/>
  <c r="AM16" i="36" s="1"/>
  <c r="AK12" i="36"/>
  <c r="AM12" i="36" s="1"/>
  <c r="AK8" i="36"/>
  <c r="AM8" i="36" s="1"/>
  <c r="AK29" i="36"/>
  <c r="AM29" i="36" s="1"/>
  <c r="AK45" i="36"/>
  <c r="AM45" i="36" s="1"/>
  <c r="AK41" i="36"/>
  <c r="AM41" i="36" s="1"/>
  <c r="AK37" i="36"/>
  <c r="AM37" i="36" s="1"/>
  <c r="AK25" i="36"/>
  <c r="AM25" i="36" s="1"/>
  <c r="AK17" i="36"/>
  <c r="AM17" i="36" s="1"/>
  <c r="AK9" i="36"/>
  <c r="AM9" i="36" s="1"/>
  <c r="AK14" i="36"/>
  <c r="AM14" i="36" s="1"/>
  <c r="AK10" i="36"/>
  <c r="AM10" i="36" s="1"/>
  <c r="AM7" i="59"/>
  <c r="F13" i="59"/>
  <c r="F12" i="59"/>
  <c r="L12" i="127" s="1"/>
  <c r="F10" i="59"/>
  <c r="L10" i="127" s="1"/>
  <c r="F9" i="59"/>
  <c r="L9" i="127" s="1"/>
  <c r="F8" i="59"/>
  <c r="L8" i="127" s="1"/>
  <c r="L13" i="127" l="1"/>
  <c r="D6" i="134"/>
  <c r="C6" i="134"/>
  <c r="AF27" i="71"/>
  <c r="AH27" i="71" s="1"/>
  <c r="AF28" i="71"/>
  <c r="AH28" i="71" s="1"/>
  <c r="AF8" i="71"/>
  <c r="AH8" i="71" s="1"/>
  <c r="AF14" i="71"/>
  <c r="AH14" i="71" s="1"/>
  <c r="AF12" i="71"/>
  <c r="AH12" i="71" s="1"/>
  <c r="AF20" i="71"/>
  <c r="AH20" i="71" s="1"/>
  <c r="AF18" i="71"/>
  <c r="AH18" i="71" s="1"/>
  <c r="AF41" i="71"/>
  <c r="AH41" i="71" s="1"/>
  <c r="AF9" i="71"/>
  <c r="AH9" i="71" s="1"/>
  <c r="AF32" i="71"/>
  <c r="AH32" i="71" s="1"/>
  <c r="AF31" i="71"/>
  <c r="AH31" i="71" s="1"/>
  <c r="AF6" i="71"/>
  <c r="AH6" i="71" s="1"/>
  <c r="AF45" i="71"/>
  <c r="AH45" i="71" s="1"/>
  <c r="AF13" i="71"/>
  <c r="AH13" i="71" s="1"/>
  <c r="AF36" i="71"/>
  <c r="AH36" i="71" s="1"/>
  <c r="AF26" i="71"/>
  <c r="AH26" i="71" s="1"/>
  <c r="AF39" i="71"/>
  <c r="AH39" i="71" s="1"/>
  <c r="AF7" i="71"/>
  <c r="AH7" i="71" s="1"/>
  <c r="AF21" i="71"/>
  <c r="AH21" i="71" s="1"/>
  <c r="AF19" i="71"/>
  <c r="AH19" i="71" s="1"/>
  <c r="AF43" i="71"/>
  <c r="AH43" i="71" s="1"/>
  <c r="AF11" i="71"/>
  <c r="AH11" i="71" s="1"/>
  <c r="AF42" i="71"/>
  <c r="AH42" i="71" s="1"/>
  <c r="AF10" i="71"/>
  <c r="AH10" i="71" s="1"/>
  <c r="AF33" i="71"/>
  <c r="AH33" i="71" s="1"/>
  <c r="AF5" i="71"/>
  <c r="AH5" i="71" s="1"/>
  <c r="AF24" i="71"/>
  <c r="AH24" i="71" s="1"/>
  <c r="AF23" i="71"/>
  <c r="AH23" i="71" s="1"/>
  <c r="AF38" i="71"/>
  <c r="AH38" i="71" s="1"/>
  <c r="AF37" i="71"/>
  <c r="AH37" i="71" s="1"/>
  <c r="AF44" i="71"/>
  <c r="AH44" i="71" s="1"/>
  <c r="AF17" i="71"/>
  <c r="AH17" i="71" s="1"/>
  <c r="AF46" i="71"/>
  <c r="AH46" i="71" s="1"/>
  <c r="AF35" i="71"/>
  <c r="AH35" i="71" s="1"/>
  <c r="AF40" i="71"/>
  <c r="AH40" i="71" s="1"/>
  <c r="AF34" i="71"/>
  <c r="AH34" i="71" s="1"/>
  <c r="AF30" i="71"/>
  <c r="AH30" i="71" s="1"/>
  <c r="AF25" i="71"/>
  <c r="AH25" i="71" s="1"/>
  <c r="AF16" i="71"/>
  <c r="AH16" i="71" s="1"/>
  <c r="AF47" i="71"/>
  <c r="AH47" i="71" s="1"/>
  <c r="AF15" i="71"/>
  <c r="AH15" i="71" s="1"/>
  <c r="AF22" i="71"/>
  <c r="AH22" i="71" s="1"/>
  <c r="AF29" i="71"/>
  <c r="AH29" i="71" s="1"/>
  <c r="F14" i="59"/>
  <c r="L14" i="127" s="1"/>
  <c r="X79" i="71"/>
  <c r="U79" i="71"/>
  <c r="R79" i="71"/>
  <c r="D26" i="69"/>
  <c r="Z79" i="71"/>
  <c r="C26" i="69"/>
  <c r="Y79" i="71"/>
  <c r="AA13" i="37"/>
  <c r="O79" i="71"/>
  <c r="I79" i="71"/>
  <c r="F79" i="71"/>
  <c r="AM13" i="59"/>
  <c r="AM11" i="59"/>
  <c r="AM10" i="59"/>
  <c r="AM9" i="59"/>
  <c r="AM8" i="59"/>
  <c r="AM12" i="59"/>
  <c r="AM6" i="59"/>
  <c r="L80" i="130" l="1"/>
  <c r="E12" i="140"/>
  <c r="I12" i="140" s="1"/>
  <c r="E6" i="134"/>
  <c r="K41" i="57"/>
  <c r="D6" i="126"/>
  <c r="AA79" i="71"/>
  <c r="E26" i="69"/>
  <c r="AF5" i="37"/>
  <c r="AF9" i="37"/>
  <c r="AF10" i="37"/>
  <c r="AF7" i="37"/>
  <c r="AF6" i="37"/>
  <c r="AF11" i="37"/>
  <c r="AF8" i="37"/>
  <c r="AF12" i="37"/>
  <c r="F80" i="38"/>
  <c r="Y7" i="37"/>
  <c r="AA7" i="37" s="1"/>
  <c r="Y8" i="37"/>
  <c r="Z8" i="37"/>
  <c r="Y9" i="37"/>
  <c r="Z9" i="37"/>
  <c r="Y10" i="37"/>
  <c r="Z10" i="37"/>
  <c r="Y11" i="37"/>
  <c r="Z11" i="37"/>
  <c r="Y12" i="37"/>
  <c r="Z12" i="37"/>
  <c r="Y5" i="37"/>
  <c r="Z6" i="36"/>
  <c r="Z7" i="36"/>
  <c r="Z8" i="36"/>
  <c r="Z9" i="36"/>
  <c r="Z10" i="36"/>
  <c r="Z11" i="36"/>
  <c r="Z12" i="36"/>
  <c r="Z13" i="36"/>
  <c r="Z14" i="36"/>
  <c r="Z15" i="36"/>
  <c r="Z16" i="36"/>
  <c r="Z17" i="36"/>
  <c r="Z18"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Z47" i="36"/>
  <c r="Z48" i="36"/>
  <c r="Z49" i="36"/>
  <c r="Z50" i="36"/>
  <c r="Z51" i="36"/>
  <c r="Z52" i="36"/>
  <c r="Z53" i="36"/>
  <c r="Z54" i="36"/>
  <c r="Z55" i="36"/>
  <c r="Z56" i="36"/>
  <c r="Z57" i="36"/>
  <c r="Z58" i="36"/>
  <c r="Z59" i="36"/>
  <c r="Z60" i="36"/>
  <c r="Z61" i="36"/>
  <c r="Z62" i="36"/>
  <c r="Z63" i="36"/>
  <c r="Z64" i="36"/>
  <c r="Z65" i="36"/>
  <c r="Z66" i="36"/>
  <c r="Z67" i="36"/>
  <c r="Z68" i="36"/>
  <c r="Z69" i="36"/>
  <c r="Z70" i="36"/>
  <c r="Z71" i="36"/>
  <c r="Z72" i="36"/>
  <c r="Z73" i="36"/>
  <c r="Z74" i="36"/>
  <c r="Z75" i="36"/>
  <c r="Z76" i="36"/>
  <c r="Z77" i="36"/>
  <c r="Z78" i="36"/>
  <c r="Y6" i="36"/>
  <c r="Y7" i="36"/>
  <c r="Y8" i="36"/>
  <c r="Y9" i="36"/>
  <c r="Y10" i="36"/>
  <c r="Y11" i="36"/>
  <c r="Y12" i="36"/>
  <c r="Y13" i="36"/>
  <c r="Y14" i="36"/>
  <c r="Y15" i="36"/>
  <c r="Y16" i="36"/>
  <c r="Y17" i="36"/>
  <c r="Y18"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Y47" i="36"/>
  <c r="Y48" i="36"/>
  <c r="Y49" i="36"/>
  <c r="Y50" i="36"/>
  <c r="Y51" i="36"/>
  <c r="Y52" i="36"/>
  <c r="Y53" i="36"/>
  <c r="Y54" i="36"/>
  <c r="Y55" i="36"/>
  <c r="Y56" i="36"/>
  <c r="Y57" i="36"/>
  <c r="Y58" i="36"/>
  <c r="Y59" i="36"/>
  <c r="Y60" i="36"/>
  <c r="Y61" i="36"/>
  <c r="Y62" i="36"/>
  <c r="Y63" i="36"/>
  <c r="Y64" i="36"/>
  <c r="Y65" i="36"/>
  <c r="Y66" i="36"/>
  <c r="Y67" i="36"/>
  <c r="Y68" i="36"/>
  <c r="Y69" i="36"/>
  <c r="Y71" i="36"/>
  <c r="Y72" i="36"/>
  <c r="Y73" i="36"/>
  <c r="Y74" i="36"/>
  <c r="Y75" i="36"/>
  <c r="Y76" i="36"/>
  <c r="Y77" i="36"/>
  <c r="Y78" i="36"/>
  <c r="AA5" i="37" l="1"/>
  <c r="AA8" i="36"/>
  <c r="M26" i="69"/>
  <c r="AK5" i="71"/>
  <c r="AM5" i="71" s="1"/>
  <c r="AA9" i="37"/>
  <c r="AA12" i="37"/>
  <c r="AA10" i="37"/>
  <c r="AA11" i="37"/>
  <c r="AA8" i="37"/>
  <c r="AK46" i="71"/>
  <c r="AM46" i="71" s="1"/>
  <c r="AK42" i="71"/>
  <c r="AM42" i="71" s="1"/>
  <c r="AK38" i="71"/>
  <c r="AM38" i="71" s="1"/>
  <c r="AK34" i="71"/>
  <c r="AM34" i="71" s="1"/>
  <c r="AK30" i="71"/>
  <c r="AM30" i="71" s="1"/>
  <c r="AK26" i="71"/>
  <c r="AM26" i="71" s="1"/>
  <c r="AK22" i="71"/>
  <c r="AM22" i="71" s="1"/>
  <c r="AK18" i="71"/>
  <c r="AM18" i="71" s="1"/>
  <c r="AK14" i="71"/>
  <c r="AM14" i="71" s="1"/>
  <c r="AK10" i="71"/>
  <c r="AM10" i="71" s="1"/>
  <c r="AK6" i="71"/>
  <c r="AM6" i="71" s="1"/>
  <c r="AK47" i="71"/>
  <c r="AM47" i="71" s="1"/>
  <c r="AK43" i="71"/>
  <c r="AM43" i="71" s="1"/>
  <c r="AK39" i="71"/>
  <c r="AM39" i="71" s="1"/>
  <c r="AK35" i="71"/>
  <c r="AM35" i="71" s="1"/>
  <c r="AK31" i="71"/>
  <c r="AM31" i="71" s="1"/>
  <c r="AK27" i="71"/>
  <c r="AM27" i="71" s="1"/>
  <c r="AK23" i="71"/>
  <c r="AM23" i="71" s="1"/>
  <c r="AK19" i="71"/>
  <c r="AM19" i="71" s="1"/>
  <c r="AK15" i="71"/>
  <c r="AM15" i="71" s="1"/>
  <c r="AK11" i="71"/>
  <c r="AM11" i="71" s="1"/>
  <c r="AK7" i="71"/>
  <c r="AM7" i="71" s="1"/>
  <c r="AK8" i="71"/>
  <c r="AM8" i="71" s="1"/>
  <c r="AK44" i="71"/>
  <c r="AM44" i="71" s="1"/>
  <c r="AK40" i="71"/>
  <c r="AM40" i="71" s="1"/>
  <c r="AK36" i="71"/>
  <c r="AM36" i="71" s="1"/>
  <c r="AK32" i="71"/>
  <c r="AM32" i="71" s="1"/>
  <c r="AK28" i="71"/>
  <c r="AM28" i="71" s="1"/>
  <c r="AK24" i="71"/>
  <c r="AM24" i="71" s="1"/>
  <c r="AK20" i="71"/>
  <c r="AM20" i="71" s="1"/>
  <c r="AK16" i="71"/>
  <c r="AM16" i="71" s="1"/>
  <c r="AK12" i="71"/>
  <c r="AM12" i="71" s="1"/>
  <c r="AK45" i="71"/>
  <c r="AM45" i="71" s="1"/>
  <c r="AK41" i="71"/>
  <c r="AM41" i="71" s="1"/>
  <c r="AK37" i="71"/>
  <c r="AM37" i="71" s="1"/>
  <c r="AK33" i="71"/>
  <c r="AM33" i="71" s="1"/>
  <c r="AK29" i="71"/>
  <c r="AM29" i="71" s="1"/>
  <c r="AK25" i="71"/>
  <c r="AM25" i="71" s="1"/>
  <c r="AK21" i="71"/>
  <c r="AM21" i="71" s="1"/>
  <c r="AK17" i="71"/>
  <c r="AM17" i="71" s="1"/>
  <c r="AK13" i="71"/>
  <c r="AM13" i="71" s="1"/>
  <c r="AK9" i="71"/>
  <c r="AM9" i="71" s="1"/>
  <c r="AA78" i="36"/>
  <c r="AD47" i="36" s="1"/>
  <c r="AA74" i="36"/>
  <c r="AD43" i="36" s="1"/>
  <c r="AA70" i="36"/>
  <c r="AD39" i="36" s="1"/>
  <c r="AA66" i="36"/>
  <c r="AD35" i="36" s="1"/>
  <c r="AA62" i="36"/>
  <c r="AD31" i="36" s="1"/>
  <c r="AA58" i="36"/>
  <c r="AD27" i="36" s="1"/>
  <c r="AA54" i="36"/>
  <c r="AD23" i="36" s="1"/>
  <c r="AA50" i="36"/>
  <c r="AD19" i="36" s="1"/>
  <c r="AA46" i="36"/>
  <c r="AD15" i="36" s="1"/>
  <c r="AA42" i="36"/>
  <c r="AD11" i="36" s="1"/>
  <c r="AA38" i="36"/>
  <c r="AD7" i="36" s="1"/>
  <c r="AA34" i="36"/>
  <c r="AA30" i="36"/>
  <c r="AA26" i="36"/>
  <c r="AA22" i="36"/>
  <c r="AA18" i="36"/>
  <c r="AA14" i="36"/>
  <c r="AA10" i="36"/>
  <c r="AA6" i="36"/>
  <c r="AA77" i="36"/>
  <c r="AD46" i="36" s="1"/>
  <c r="AA73" i="36"/>
  <c r="AD42" i="36" s="1"/>
  <c r="AA69" i="36"/>
  <c r="AD38" i="36" s="1"/>
  <c r="AA65" i="36"/>
  <c r="AD34" i="36" s="1"/>
  <c r="AA61" i="36"/>
  <c r="AD30" i="36" s="1"/>
  <c r="AA57" i="36"/>
  <c r="AD26" i="36" s="1"/>
  <c r="AA53" i="36"/>
  <c r="AD22" i="36" s="1"/>
  <c r="AA49" i="36"/>
  <c r="AD18" i="36" s="1"/>
  <c r="AA45" i="36"/>
  <c r="AD14" i="36" s="1"/>
  <c r="AA41" i="36"/>
  <c r="AD10" i="36" s="1"/>
  <c r="AA37" i="36"/>
  <c r="AA33" i="36"/>
  <c r="AA29" i="36"/>
  <c r="AA25" i="36"/>
  <c r="AA21" i="36"/>
  <c r="AA17" i="36"/>
  <c r="AA13" i="36"/>
  <c r="AA9" i="36"/>
  <c r="AA76" i="36"/>
  <c r="AD45" i="36" s="1"/>
  <c r="AA72" i="36"/>
  <c r="AD41" i="36" s="1"/>
  <c r="AA68" i="36"/>
  <c r="AD37" i="36" s="1"/>
  <c r="AA64" i="36"/>
  <c r="AD33" i="36" s="1"/>
  <c r="AA60" i="36"/>
  <c r="AD29" i="36" s="1"/>
  <c r="AA56" i="36"/>
  <c r="AD25" i="36" s="1"/>
  <c r="AA52" i="36"/>
  <c r="AD21" i="36" s="1"/>
  <c r="AA48" i="36"/>
  <c r="AD17" i="36" s="1"/>
  <c r="AA44" i="36"/>
  <c r="AD13" i="36" s="1"/>
  <c r="AA40" i="36"/>
  <c r="AD9" i="36" s="1"/>
  <c r="AA36" i="36"/>
  <c r="AA32" i="36"/>
  <c r="AA28" i="36"/>
  <c r="AA24" i="36"/>
  <c r="AA20" i="36"/>
  <c r="AA16" i="36"/>
  <c r="AA12" i="36"/>
  <c r="AA75" i="36"/>
  <c r="AD44" i="36" s="1"/>
  <c r="AA71" i="36"/>
  <c r="AD40" i="36" s="1"/>
  <c r="AA67" i="36"/>
  <c r="AD36" i="36" s="1"/>
  <c r="AA63" i="36"/>
  <c r="AD32" i="36" s="1"/>
  <c r="AA59" i="36"/>
  <c r="AD28" i="36" s="1"/>
  <c r="AA55" i="36"/>
  <c r="AD24" i="36" s="1"/>
  <c r="AA51" i="36"/>
  <c r="AD20" i="36" s="1"/>
  <c r="AA47" i="36"/>
  <c r="AD16" i="36" s="1"/>
  <c r="AA43" i="36"/>
  <c r="AD12" i="36" s="1"/>
  <c r="AA39" i="36"/>
  <c r="AD8" i="36" s="1"/>
  <c r="AA35" i="36"/>
  <c r="AA31" i="36"/>
  <c r="AA27" i="36"/>
  <c r="AA23" i="36"/>
  <c r="AA19" i="36"/>
  <c r="AA15" i="36"/>
  <c r="AA11" i="36"/>
  <c r="AA7" i="36"/>
  <c r="AD6" i="37" l="1"/>
  <c r="AD5" i="37"/>
  <c r="AD6" i="36"/>
  <c r="AG10" i="36"/>
  <c r="AG12" i="36"/>
  <c r="AG37" i="36"/>
  <c r="AG27" i="36"/>
  <c r="AG40" i="36"/>
  <c r="AG35" i="36"/>
  <c r="AG36" i="36"/>
  <c r="AG25" i="36"/>
  <c r="AG42" i="36"/>
  <c r="AG18" i="36"/>
  <c r="AG13" i="36"/>
  <c r="AG7" i="36"/>
  <c r="AG20" i="36"/>
  <c r="AG28" i="36"/>
  <c r="AG31" i="36"/>
  <c r="AG26" i="36"/>
  <c r="AG15" i="36"/>
  <c r="AG44" i="36"/>
  <c r="AG9" i="36"/>
  <c r="AG21" i="36"/>
  <c r="AG8" i="36"/>
  <c r="AG43" i="36"/>
  <c r="AG14" i="36"/>
  <c r="AG23" i="36"/>
  <c r="AG45" i="36"/>
  <c r="AG17" i="36"/>
  <c r="AG22" i="36"/>
  <c r="AG11" i="36"/>
  <c r="AG30" i="36"/>
  <c r="AG39" i="36"/>
  <c r="AG16" i="36"/>
  <c r="AG33" i="36"/>
  <c r="AG46" i="36"/>
  <c r="AG34" i="36"/>
  <c r="AG19" i="36"/>
  <c r="AG38" i="36"/>
  <c r="AG47" i="36"/>
  <c r="AG24" i="36"/>
  <c r="AG41" i="36"/>
  <c r="AG29" i="36"/>
  <c r="AG32" i="36"/>
  <c r="AC5" i="37"/>
  <c r="AD8" i="37"/>
  <c r="AC8" i="37" s="1"/>
  <c r="AD9" i="37"/>
  <c r="AC9" i="37" s="1"/>
  <c r="AD12" i="37"/>
  <c r="AC12" i="37" s="1"/>
  <c r="AD10" i="37"/>
  <c r="AC10" i="37" s="1"/>
  <c r="AC6" i="37"/>
  <c r="AD11" i="37"/>
  <c r="AC11" i="37" s="1"/>
  <c r="AD7" i="37"/>
  <c r="AC7" i="37" s="1"/>
  <c r="AG5" i="36" l="1"/>
  <c r="AG6" i="36"/>
  <c r="AF34" i="36"/>
  <c r="AH34" i="36" s="1"/>
  <c r="AF44" i="36"/>
  <c r="AH44" i="36" s="1"/>
  <c r="AF36" i="36"/>
  <c r="AH36" i="36" s="1"/>
  <c r="AF32" i="36"/>
  <c r="AH32" i="36" s="1"/>
  <c r="AF47" i="36"/>
  <c r="AH47" i="36" s="1"/>
  <c r="AF46" i="36"/>
  <c r="AH46" i="36" s="1"/>
  <c r="AF30" i="36"/>
  <c r="AH30" i="36" s="1"/>
  <c r="AF45" i="36"/>
  <c r="AH45" i="36" s="1"/>
  <c r="AF8" i="36"/>
  <c r="AH8" i="36" s="1"/>
  <c r="AF15" i="36"/>
  <c r="AH15" i="36" s="1"/>
  <c r="AF28" i="36"/>
  <c r="AH28" i="36" s="1"/>
  <c r="AF18" i="36"/>
  <c r="AH18" i="36" s="1"/>
  <c r="AF35" i="36"/>
  <c r="AH35" i="36" s="1"/>
  <c r="AF12" i="36"/>
  <c r="AH12" i="36" s="1"/>
  <c r="AF39" i="36"/>
  <c r="AH39" i="36" s="1"/>
  <c r="AF31" i="36"/>
  <c r="AH31" i="36" s="1"/>
  <c r="AF37" i="36"/>
  <c r="AH37" i="36" s="1"/>
  <c r="AF29" i="36"/>
  <c r="AH29" i="36" s="1"/>
  <c r="AF38" i="36"/>
  <c r="AH38" i="36" s="1"/>
  <c r="AF33" i="36"/>
  <c r="AH33" i="36" s="1"/>
  <c r="AF11" i="36"/>
  <c r="AH11" i="36" s="1"/>
  <c r="AF23" i="36"/>
  <c r="AH23" i="36" s="1"/>
  <c r="AF21" i="36"/>
  <c r="AH21" i="36" s="1"/>
  <c r="AF6" i="36"/>
  <c r="AH6" i="36" s="1"/>
  <c r="AF20" i="36"/>
  <c r="AH20" i="36" s="1"/>
  <c r="AF42" i="36"/>
  <c r="AH42" i="36" s="1"/>
  <c r="AF40" i="36"/>
  <c r="AH40" i="36" s="1"/>
  <c r="AF10" i="36"/>
  <c r="AH10" i="36" s="1"/>
  <c r="AF24" i="36"/>
  <c r="AH24" i="36" s="1"/>
  <c r="AF17" i="36"/>
  <c r="AH17" i="36" s="1"/>
  <c r="AF43" i="36"/>
  <c r="AH43" i="36" s="1"/>
  <c r="AF13" i="36"/>
  <c r="AH13" i="36" s="1"/>
  <c r="AF41" i="36"/>
  <c r="AH41" i="36" s="1"/>
  <c r="AF19" i="36"/>
  <c r="AH19" i="36" s="1"/>
  <c r="AF16" i="36"/>
  <c r="AH16" i="36" s="1"/>
  <c r="AF22" i="36"/>
  <c r="AH22" i="36" s="1"/>
  <c r="AF14" i="36"/>
  <c r="AH14" i="36" s="1"/>
  <c r="AF9" i="36"/>
  <c r="AH9" i="36" s="1"/>
  <c r="AF26" i="36"/>
  <c r="AH26" i="36" s="1"/>
  <c r="AF7" i="36"/>
  <c r="AH7" i="36" s="1"/>
  <c r="AF25" i="36"/>
  <c r="AH25" i="36" s="1"/>
  <c r="AF27" i="36"/>
  <c r="AH27" i="36" s="1"/>
  <c r="AF5" i="36"/>
  <c r="AH5" i="36" s="1"/>
</calcChain>
</file>

<file path=xl/sharedStrings.xml><?xml version="1.0" encoding="utf-8"?>
<sst xmlns="http://schemas.openxmlformats.org/spreadsheetml/2006/main" count="3201" uniqueCount="509">
  <si>
    <t>広域連合全体</t>
  </si>
  <si>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</si>
  <si>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</si>
  <si>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</si>
  <si>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</si>
  <si>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</si>
  <si>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</si>
  <si>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</si>
  <si>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</si>
  <si>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</si>
  <si>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</si>
  <si>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</si>
  <si>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</si>
  <si>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</si>
  <si>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</si>
  <si>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</si>
  <si>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</si>
  <si>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</si>
  <si>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</si>
  <si>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</si>
  <si>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</si>
  <si>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</si>
  <si>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</si>
  <si>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</si>
  <si>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</si>
  <si>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</si>
  <si>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</si>
  <si>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</si>
  <si>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</si>
  <si>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</si>
  <si>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</si>
  <si>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</si>
  <si>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</si>
  <si>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</si>
  <si>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</si>
  <si>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</si>
  <si>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</si>
  <si>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</si>
  <si>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</si>
  <si>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</si>
  <si>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</si>
  <si>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</si>
  <si>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</si>
  <si>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</si>
  <si>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</si>
  <si>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</si>
  <si>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</si>
  <si>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</si>
  <si>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</si>
  <si>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</si>
  <si>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</si>
  <si>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</si>
  <si>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</si>
  <si>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</si>
  <si>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</si>
  <si>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</si>
  <si>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</si>
  <si>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</si>
  <si>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</si>
  <si>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</si>
  <si>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</si>
  <si>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</si>
  <si>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</si>
  <si>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</si>
  <si>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</si>
  <si>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</si>
  <si>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</si>
  <si>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</si>
  <si>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</si>
  <si>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</si>
  <si>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</si>
  <si>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</si>
  <si>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</si>
  <si>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</si>
  <si>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健診結果優良者</t>
    <rPh sb="0" eb="2">
      <t>ケンシン</t>
    </rPh>
    <rPh sb="2" eb="4">
      <t>ケッカ</t>
    </rPh>
    <rPh sb="4" eb="6">
      <t>ユウリョウ</t>
    </rPh>
    <rPh sb="6" eb="7">
      <t>シャ</t>
    </rPh>
    <phoneticPr fontId="3"/>
  </si>
  <si>
    <t>保健指導予備群</t>
    <rPh sb="0" eb="2">
      <t>ホケン</t>
    </rPh>
    <rPh sb="2" eb="4">
      <t>シドウ</t>
    </rPh>
    <rPh sb="4" eb="6">
      <t>ヨビ</t>
    </rPh>
    <rPh sb="6" eb="7">
      <t>グン</t>
    </rPh>
    <phoneticPr fontId="3"/>
  </si>
  <si>
    <t>うち、健診異常値放置者</t>
    <rPh sb="3" eb="5">
      <t>ケンシン</t>
    </rPh>
    <rPh sb="5" eb="8">
      <t>イジョウチ</t>
    </rPh>
    <rPh sb="8" eb="10">
      <t>ホウチ</t>
    </rPh>
    <rPh sb="10" eb="11">
      <t>シャ</t>
    </rPh>
    <phoneticPr fontId="3"/>
  </si>
  <si>
    <t>健診未受診治療中者</t>
    <rPh sb="0" eb="2">
      <t>ケンシン</t>
    </rPh>
    <rPh sb="2" eb="3">
      <t>ミ</t>
    </rPh>
    <rPh sb="3" eb="5">
      <t>ジュシン</t>
    </rPh>
    <rPh sb="5" eb="7">
      <t>チリョウ</t>
    </rPh>
    <rPh sb="7" eb="8">
      <t>ナカ</t>
    </rPh>
    <rPh sb="8" eb="9">
      <t>モノ</t>
    </rPh>
    <phoneticPr fontId="3"/>
  </si>
  <si>
    <t>治療中断者</t>
    <rPh sb="0" eb="2">
      <t>チリョウ</t>
    </rPh>
    <rPh sb="2" eb="4">
      <t>チュウダン</t>
    </rPh>
    <rPh sb="4" eb="5">
      <t>シャ</t>
    </rPh>
    <phoneticPr fontId="3"/>
  </si>
  <si>
    <t>生活習慣病状態不明者</t>
    <rPh sb="0" eb="2">
      <t>セイカツ</t>
    </rPh>
    <rPh sb="2" eb="4">
      <t>シュウカン</t>
    </rPh>
    <rPh sb="4" eb="5">
      <t>ビョウ</t>
    </rPh>
    <rPh sb="5" eb="7">
      <t>ジョウタイ</t>
    </rPh>
    <rPh sb="7" eb="9">
      <t>フメイ</t>
    </rPh>
    <rPh sb="9" eb="10">
      <t>シャ</t>
    </rPh>
    <phoneticPr fontId="3"/>
  </si>
  <si>
    <t>対象者数(人)</t>
    <rPh sb="0" eb="3">
      <t>タイショウシャ</t>
    </rPh>
    <rPh sb="3" eb="4">
      <t>スウ</t>
    </rPh>
    <phoneticPr fontId="3"/>
  </si>
  <si>
    <t>BMI</t>
    <phoneticPr fontId="3"/>
  </si>
  <si>
    <t>腹囲</t>
    <rPh sb="0" eb="2">
      <t>フクイ</t>
    </rPh>
    <phoneticPr fontId="3"/>
  </si>
  <si>
    <t>収縮期血圧</t>
    <rPh sb="0" eb="2">
      <t>シュウシュク</t>
    </rPh>
    <rPh sb="2" eb="3">
      <t>キ</t>
    </rPh>
    <rPh sb="3" eb="5">
      <t>ケツアツ</t>
    </rPh>
    <phoneticPr fontId="3"/>
  </si>
  <si>
    <t>拡張期血圧</t>
    <rPh sb="0" eb="3">
      <t>カクチョウキ</t>
    </rPh>
    <rPh sb="3" eb="5">
      <t>ケツアツ</t>
    </rPh>
    <phoneticPr fontId="3"/>
  </si>
  <si>
    <t>中性脂肪</t>
    <rPh sb="0" eb="2">
      <t>チュウセイ</t>
    </rPh>
    <rPh sb="2" eb="4">
      <t>シボウ</t>
    </rPh>
    <phoneticPr fontId="3"/>
  </si>
  <si>
    <t>HDLコレステロール</t>
    <phoneticPr fontId="3"/>
  </si>
  <si>
    <t>LDLコレステロール</t>
    <phoneticPr fontId="3"/>
  </si>
  <si>
    <t>空腹時血糖</t>
    <rPh sb="0" eb="2">
      <t>クウフク</t>
    </rPh>
    <rPh sb="2" eb="3">
      <t>ジ</t>
    </rPh>
    <rPh sb="3" eb="5">
      <t>ケットウ</t>
    </rPh>
    <phoneticPr fontId="3"/>
  </si>
  <si>
    <t>異常値放置</t>
    <rPh sb="0" eb="3">
      <t>イジョウチ</t>
    </rPh>
    <rPh sb="3" eb="5">
      <t>ホウチ</t>
    </rPh>
    <phoneticPr fontId="3"/>
  </si>
  <si>
    <t>治療中断</t>
    <rPh sb="0" eb="2">
      <t>チリョウ</t>
    </rPh>
    <rPh sb="2" eb="4">
      <t>チュウダン</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</si>
  <si>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</si>
  <si>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</si>
  <si>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</si>
  <si>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</si>
  <si>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</si>
  <si>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</si>
  <si>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</si>
  <si>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</si>
  <si>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</si>
  <si>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</si>
  <si>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</si>
  <si>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</si>
  <si>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</si>
  <si>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</si>
  <si>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</si>
  <si>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</si>
  <si>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</si>
  <si>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</si>
  <si>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</si>
  <si>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</si>
  <si>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</si>
  <si>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</si>
  <si>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</si>
  <si>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</si>
  <si>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</si>
  <si>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</si>
  <si>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</si>
  <si>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</si>
  <si>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</si>
  <si>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</si>
  <si>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</si>
  <si>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</si>
  <si>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</si>
  <si>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</si>
  <si>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</si>
  <si>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</si>
  <si>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</si>
  <si>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</si>
  <si>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地区</t>
    <rPh sb="0" eb="2">
      <t>チク</t>
    </rPh>
    <phoneticPr fontId="3"/>
  </si>
  <si>
    <t>対象者数(人)</t>
    <rPh sb="0" eb="3">
      <t>タイショウシャ</t>
    </rPh>
    <rPh sb="3" eb="4">
      <t>スウ</t>
    </rPh>
    <rPh sb="5" eb="6">
      <t>ニン</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</si>
  <si>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</si>
  <si>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</si>
  <si>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</si>
  <si>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</si>
  <si>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</si>
  <si>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</si>
  <si>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</si>
  <si>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</si>
  <si>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</si>
  <si>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</si>
  <si>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</si>
  <si>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</si>
  <si>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</si>
  <si>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</si>
  <si>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</si>
  <si>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</si>
  <si>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</si>
  <si>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</si>
  <si>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全被保険者</t>
    <phoneticPr fontId="3"/>
  </si>
  <si>
    <t>1
健診結果優良者</t>
    <phoneticPr fontId="3"/>
  </si>
  <si>
    <t>2
保健指導
予備群</t>
  </si>
  <si>
    <t>3
受診勧奨値
除外後の
保健指導対象者</t>
  </si>
  <si>
    <t>4
医療機関
受診勧奨対象者</t>
    <phoneticPr fontId="3"/>
  </si>
  <si>
    <t>5
健診未受診
治療中者</t>
    <phoneticPr fontId="3"/>
  </si>
  <si>
    <t>6
治療中断者</t>
    <phoneticPr fontId="3"/>
  </si>
  <si>
    <t>7
生活習慣病
状態不明者</t>
    <phoneticPr fontId="3"/>
  </si>
  <si>
    <t>内臓脂肪蓄積リスク有</t>
    <phoneticPr fontId="3"/>
  </si>
  <si>
    <t>健診異常値放置者</t>
    <phoneticPr fontId="3"/>
  </si>
  <si>
    <t>生活習慣病受診有</t>
    <phoneticPr fontId="3"/>
  </si>
  <si>
    <t>内臓脂肪蓄積リスク無</t>
    <phoneticPr fontId="3"/>
  </si>
  <si>
    <t>健診受診治療中者</t>
    <phoneticPr fontId="3"/>
  </si>
  <si>
    <t>生活習慣病受診無</t>
    <phoneticPr fontId="3"/>
  </si>
  <si>
    <t>【フロー説明】</t>
    <phoneticPr fontId="3"/>
  </si>
  <si>
    <t>　Ⅰ健診受診…健診受診の有無を判定。</t>
    <phoneticPr fontId="3"/>
  </si>
  <si>
    <t>市区町村</t>
    <rPh sb="0" eb="2">
      <t>シク</t>
    </rPh>
    <rPh sb="2" eb="4">
      <t>チョウソン</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</si>
  <si>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</si>
  <si>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</si>
  <si>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</si>
  <si>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</si>
  <si>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</si>
  <si>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</si>
  <si>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</si>
  <si>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</si>
  <si>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</si>
  <si>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</si>
  <si>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</si>
  <si>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</si>
  <si>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うち、健診受診治療中者</t>
    <rPh sb="3" eb="5">
      <t>ケンシン</t>
    </rPh>
    <rPh sb="5" eb="7">
      <t>ジュシン</t>
    </rPh>
    <rPh sb="7" eb="9">
      <t>チリョウ</t>
    </rPh>
    <rPh sb="9" eb="10">
      <t>ナカ</t>
    </rPh>
    <rPh sb="10" eb="11">
      <t>モノ</t>
    </rPh>
    <phoneticPr fontId="3"/>
  </si>
  <si>
    <t>うち、生活習慣病受診有</t>
    <rPh sb="3" eb="5">
      <t>セイカツ</t>
    </rPh>
    <rPh sb="5" eb="7">
      <t>シュウカン</t>
    </rPh>
    <rPh sb="7" eb="8">
      <t>ビョウ</t>
    </rPh>
    <rPh sb="8" eb="10">
      <t>ジュシン</t>
    </rPh>
    <rPh sb="10" eb="11">
      <t>アリ</t>
    </rPh>
    <phoneticPr fontId="3"/>
  </si>
  <si>
    <t>うち、生活習慣病受診無</t>
    <rPh sb="3" eb="5">
      <t>セイカツ</t>
    </rPh>
    <rPh sb="5" eb="7">
      <t>シュウカン</t>
    </rPh>
    <rPh sb="7" eb="8">
      <t>ビョウ</t>
    </rPh>
    <rPh sb="8" eb="10">
      <t>ジュシン</t>
    </rPh>
    <rPh sb="10" eb="11">
      <t>ナシ</t>
    </rPh>
    <phoneticPr fontId="3"/>
  </si>
  <si>
    <t>対象者数
(人)</t>
    <rPh sb="0" eb="3">
      <t>タイショウシャ</t>
    </rPh>
    <rPh sb="3" eb="4">
      <t>スウ</t>
    </rPh>
    <rPh sb="6" eb="7">
      <t>ニン</t>
    </rPh>
    <phoneticPr fontId="3"/>
  </si>
  <si>
    <t>豊能医療圏</t>
    <rPh sb="0" eb="1">
      <t>ユタカ</t>
    </rPh>
    <rPh sb="1" eb="2">
      <t>ノウ</t>
    </rPh>
    <rPh sb="2" eb="4">
      <t>イリョウ</t>
    </rPh>
    <rPh sb="3" eb="4">
      <t>ケン</t>
    </rPh>
    <phoneticPr fontId="30"/>
  </si>
  <si>
    <t>市区町村</t>
    <rPh sb="0" eb="1">
      <t>シ</t>
    </rPh>
    <rPh sb="1" eb="2">
      <t>ク</t>
    </rPh>
    <rPh sb="2" eb="4">
      <t>マチムラ</t>
    </rPh>
    <phoneticPr fontId="3"/>
  </si>
  <si>
    <t>広域連合全体</t>
    <phoneticPr fontId="3"/>
  </si>
  <si>
    <t>65歳～74歳</t>
    <rPh sb="2" eb="3">
      <t>サイ</t>
    </rPh>
    <rPh sb="6" eb="7">
      <t>サイ</t>
    </rPh>
    <phoneticPr fontId="3"/>
  </si>
  <si>
    <t>年齢別</t>
    <rPh sb="0" eb="2">
      <t>ネンレイ</t>
    </rPh>
    <rPh sb="2" eb="3">
      <t>ベツ</t>
    </rPh>
    <phoneticPr fontId="3"/>
  </si>
  <si>
    <t>医科健診受診率</t>
    <rPh sb="0" eb="2">
      <t>イカ</t>
    </rPh>
    <rPh sb="2" eb="4">
      <t>ケンシン</t>
    </rPh>
    <rPh sb="4" eb="6">
      <t>ジュシン</t>
    </rPh>
    <rPh sb="6" eb="7">
      <t>リツ</t>
    </rPh>
    <phoneticPr fontId="3"/>
  </si>
  <si>
    <t>健診
受診者数
(人)</t>
    <rPh sb="0" eb="2">
      <t>ケンシン</t>
    </rPh>
    <rPh sb="3" eb="6">
      <t>ジュシンシャ</t>
    </rPh>
    <rPh sb="6" eb="7">
      <t>スウ</t>
    </rPh>
    <rPh sb="9" eb="10">
      <t>ニン</t>
    </rPh>
    <phoneticPr fontId="3"/>
  </si>
  <si>
    <t>健診
未受診者数
(人)</t>
    <rPh sb="0" eb="2">
      <t>ケンシン</t>
    </rPh>
    <rPh sb="3" eb="4">
      <t>ミ</t>
    </rPh>
    <rPh sb="4" eb="6">
      <t>ジュシン</t>
    </rPh>
    <rPh sb="6" eb="7">
      <t>シャ</t>
    </rPh>
    <rPh sb="7" eb="8">
      <t>スウ</t>
    </rPh>
    <rPh sb="10" eb="11">
      <t>ニン</t>
    </rPh>
    <phoneticPr fontId="3"/>
  </si>
  <si>
    <t>受診勧奨値除外後の
保健指導対象者</t>
    <rPh sb="0" eb="2">
      <t>ジュシン</t>
    </rPh>
    <rPh sb="2" eb="4">
      <t>カンショウ</t>
    </rPh>
    <rPh sb="4" eb="5">
      <t>アタイ</t>
    </rPh>
    <rPh sb="5" eb="7">
      <t>ジョガイ</t>
    </rPh>
    <rPh sb="7" eb="8">
      <t>ゴ</t>
    </rPh>
    <rPh sb="10" eb="12">
      <t>ホケン</t>
    </rPh>
    <rPh sb="12" eb="14">
      <t>シドウ</t>
    </rPh>
    <rPh sb="14" eb="17">
      <t>タイショウシャ</t>
    </rPh>
    <phoneticPr fontId="3"/>
  </si>
  <si>
    <t>有所見者割合 BMI</t>
    <rPh sb="0" eb="1">
      <t>ユウ</t>
    </rPh>
    <rPh sb="1" eb="3">
      <t>ショケン</t>
    </rPh>
    <rPh sb="3" eb="4">
      <t>シャ</t>
    </rPh>
    <rPh sb="4" eb="6">
      <t>ワリアイ</t>
    </rPh>
    <phoneticPr fontId="3"/>
  </si>
  <si>
    <t>有所見者割合 腹囲</t>
    <rPh sb="0" eb="1">
      <t>ユウ</t>
    </rPh>
    <rPh sb="1" eb="3">
      <t>ショケン</t>
    </rPh>
    <rPh sb="3" eb="4">
      <t>シャ</t>
    </rPh>
    <rPh sb="4" eb="6">
      <t>ワリアイ</t>
    </rPh>
    <rPh sb="7" eb="9">
      <t>フクイ</t>
    </rPh>
    <phoneticPr fontId="3"/>
  </si>
  <si>
    <t>有所見者割合 収縮期血圧</t>
    <rPh sb="0" eb="1">
      <t>ユウ</t>
    </rPh>
    <rPh sb="1" eb="3">
      <t>ショケン</t>
    </rPh>
    <rPh sb="3" eb="4">
      <t>シャ</t>
    </rPh>
    <rPh sb="4" eb="6">
      <t>ワリアイ</t>
    </rPh>
    <rPh sb="7" eb="9">
      <t>シュウシュク</t>
    </rPh>
    <rPh sb="9" eb="10">
      <t>キ</t>
    </rPh>
    <rPh sb="10" eb="12">
      <t>ケツアツ</t>
    </rPh>
    <phoneticPr fontId="3"/>
  </si>
  <si>
    <t>有所見者割合 拡張期血圧</t>
    <rPh sb="0" eb="1">
      <t>ユウ</t>
    </rPh>
    <rPh sb="1" eb="3">
      <t>ショケン</t>
    </rPh>
    <rPh sb="3" eb="4">
      <t>シャ</t>
    </rPh>
    <rPh sb="4" eb="6">
      <t>ワリアイ</t>
    </rPh>
    <rPh sb="7" eb="10">
      <t>カクチョウキ</t>
    </rPh>
    <rPh sb="10" eb="12">
      <t>ケツアツ</t>
    </rPh>
    <phoneticPr fontId="3"/>
  </si>
  <si>
    <t>有所見者割合 中性脂肪</t>
    <rPh sb="0" eb="1">
      <t>ユウ</t>
    </rPh>
    <rPh sb="1" eb="3">
      <t>ショケン</t>
    </rPh>
    <rPh sb="3" eb="4">
      <t>シャ</t>
    </rPh>
    <rPh sb="4" eb="6">
      <t>ワリアイ</t>
    </rPh>
    <rPh sb="7" eb="9">
      <t>チュウセイ</t>
    </rPh>
    <rPh sb="9" eb="11">
      <t>シボウ</t>
    </rPh>
    <phoneticPr fontId="3"/>
  </si>
  <si>
    <t>有所見者割合 HDLコレステロール</t>
    <rPh sb="0" eb="1">
      <t>ユウ</t>
    </rPh>
    <rPh sb="1" eb="3">
      <t>ショケン</t>
    </rPh>
    <rPh sb="3" eb="4">
      <t>シャ</t>
    </rPh>
    <rPh sb="4" eb="6">
      <t>ワリアイ</t>
    </rPh>
    <phoneticPr fontId="3"/>
  </si>
  <si>
    <t>有所見者割合 LDLコレステロール</t>
    <rPh sb="0" eb="1">
      <t>ユウ</t>
    </rPh>
    <rPh sb="1" eb="3">
      <t>ショケン</t>
    </rPh>
    <rPh sb="3" eb="4">
      <t>シャ</t>
    </rPh>
    <rPh sb="4" eb="6">
      <t>ワリアイ</t>
    </rPh>
    <phoneticPr fontId="3"/>
  </si>
  <si>
    <t>有所見者割合 空腹時血糖</t>
    <rPh sb="0" eb="1">
      <t>ユウ</t>
    </rPh>
    <rPh sb="1" eb="3">
      <t>ショケン</t>
    </rPh>
    <rPh sb="3" eb="4">
      <t>シャ</t>
    </rPh>
    <rPh sb="4" eb="6">
      <t>ワリアイ</t>
    </rPh>
    <rPh sb="7" eb="9">
      <t>クウフク</t>
    </rPh>
    <rPh sb="9" eb="10">
      <t>ジ</t>
    </rPh>
    <rPh sb="10" eb="12">
      <t>ケットウ</t>
    </rPh>
    <phoneticPr fontId="3"/>
  </si>
  <si>
    <t>有所見者割合 HbA1c</t>
    <rPh sb="0" eb="1">
      <t>ユウ</t>
    </rPh>
    <rPh sb="1" eb="3">
      <t>ショケン</t>
    </rPh>
    <rPh sb="3" eb="4">
      <t>シャ</t>
    </rPh>
    <rPh sb="4" eb="6">
      <t>ワリアイ</t>
    </rPh>
    <phoneticPr fontId="3"/>
  </si>
  <si>
    <t>医療機関受診勧奨
対象者</t>
    <rPh sb="0" eb="2">
      <t>イリョウ</t>
    </rPh>
    <rPh sb="2" eb="4">
      <t>キカン</t>
    </rPh>
    <rPh sb="4" eb="6">
      <t>ジュシン</t>
    </rPh>
    <rPh sb="6" eb="8">
      <t>カンショウ</t>
    </rPh>
    <rPh sb="9" eb="12">
      <t>タイショウシャ</t>
    </rPh>
    <phoneticPr fontId="3"/>
  </si>
  <si>
    <t>【グループ別説明】</t>
  </si>
  <si>
    <t>　健診受診あり</t>
  </si>
  <si>
    <t>　　1.健診結果優良者　　　　　　　　　　　…保健指導判定値(血糖、血圧、脂質)に該当しない者。</t>
  </si>
  <si>
    <t>　　2.保健指導予備群　　　　　　　　　　　…保健指導判定値(血糖、血圧、脂質)に該当しているが、その他の条件(服薬有り等)により保健指導対象者でない者。</t>
    <phoneticPr fontId="3"/>
  </si>
  <si>
    <t>　　　内臓脂肪蓄積リスク有　　　　　　　　…｢2.保健指導予備群｣のうち、服薬が有るため保健指導対象者にならなかった者。</t>
    <phoneticPr fontId="3"/>
  </si>
  <si>
    <t>　　3.受診勧奨値除外後の保健指導対象者　　…受診勧奨判定値(血糖、血圧、脂質)に該当していない保健指導対象者。</t>
    <phoneticPr fontId="3"/>
  </si>
  <si>
    <t>　　4.医療機関受診勧奨対象者　　　　　　　…受診勧奨判定値(血糖、血圧、脂質)に該当する者。</t>
  </si>
  <si>
    <t>　健診受診なし</t>
  </si>
  <si>
    <t>　　5.健診未受診治療中者　…生活習慣病治療中の者。</t>
  </si>
  <si>
    <t>　　6.治療中断者　　　　　…過去に生活習慣病の治療をしていたが、生活習慣病に関する医療機関受診が一定期間ない者。</t>
  </si>
  <si>
    <t>　　7.生活習慣病状態不明者…生活習慣病の投薬治療をしていない者。</t>
  </si>
  <si>
    <t>　　　生活習慣病受診有　　…｢7.生活習慣病状態不明者｣のうち、生活習慣病に関する医療機関受診がある者。</t>
  </si>
  <si>
    <t>　　　生活習慣病受診無　　…｢7.生活習慣病状態不明者｣のうち、生活習慣病に関する医療機関受診がない者。</t>
  </si>
  <si>
    <t>　　　健診受診治療中者　　　　　　　　　　…｢4.医療機関受診勧奨対象者｣のうち、健診受診後に生活習慣病に関する医療機関受診がある者。</t>
    <phoneticPr fontId="3"/>
  </si>
  <si>
    <t>　　　　　　　　　　　　　　　　　　　　　　または健診受診後生活習慣病に関する医療機関受診はないが、健診受診後間もないため医療機関受診の意志がない</t>
    <phoneticPr fontId="3"/>
  </si>
  <si>
    <t>　　　　　　　　　　　　　　　　　　　　　　｢健診異常値放置者｣と判断できない者。</t>
    <phoneticPr fontId="3"/>
  </si>
  <si>
    <t>【グラフ用】</t>
  </si>
  <si>
    <t>健診項目</t>
    <rPh sb="0" eb="2">
      <t>ケンシン</t>
    </rPh>
    <rPh sb="2" eb="4">
      <t>コウモク</t>
    </rPh>
    <phoneticPr fontId="3"/>
  </si>
  <si>
    <t>腹囲</t>
    <phoneticPr fontId="3"/>
  </si>
  <si>
    <t>収縮期血圧</t>
    <phoneticPr fontId="3"/>
  </si>
  <si>
    <t>拡張期血圧</t>
    <phoneticPr fontId="3"/>
  </si>
  <si>
    <t>中性脂肪</t>
    <phoneticPr fontId="3"/>
  </si>
  <si>
    <t>LDLコレステロール</t>
    <phoneticPr fontId="3"/>
  </si>
  <si>
    <t>空腹時血糖</t>
    <phoneticPr fontId="3"/>
  </si>
  <si>
    <t>HbA1c</t>
    <phoneticPr fontId="3"/>
  </si>
  <si>
    <t>　Ⅱ医療機関受診勧奨対象者…健診値(血糖、血圧、脂質)のいずれかが、厚生労働省が定めた受診勧奨判定値を超えて受診勧奨対象者に該当するか判定。</t>
  </si>
  <si>
    <t>　Ⅳ保健指導健診値リスク…厚生労働省が定めた保健指導判定値により、健診値(血糖、血圧、脂質)のリスクの有無を判定。判定に喫煙は含めない。</t>
  </si>
  <si>
    <t>　Ⅴ生活習慣病投薬レセプト…生活習慣病(糖尿病、高血圧症、脂質異常症)に関する、投薬の有無を判定。</t>
  </si>
  <si>
    <t>　Ⅵ生活習慣病放置…生活習慣病(糖尿病、高血圧症、脂質異常症)を治療している患者で、一定期間の受診状況により生活習慣病放置の有無を判定。</t>
  </si>
  <si>
    <t>受診率(%)</t>
    <rPh sb="0" eb="2">
      <t>ジュシン</t>
    </rPh>
    <rPh sb="2" eb="3">
      <t>リツ</t>
    </rPh>
    <phoneticPr fontId="3"/>
  </si>
  <si>
    <t>割合(%)
(対象者に
占める
割合)</t>
    <rPh sb="0" eb="2">
      <t>ワリアイ</t>
    </rPh>
    <rPh sb="7" eb="10">
      <t>タイショウシャ</t>
    </rPh>
    <rPh sb="12" eb="13">
      <t>シ</t>
    </rPh>
    <rPh sb="16" eb="18">
      <t>ワリアイ</t>
    </rPh>
    <phoneticPr fontId="3"/>
  </si>
  <si>
    <t>治療中断者割合</t>
    <rPh sb="0" eb="2">
      <t>チリョウ</t>
    </rPh>
    <rPh sb="2" eb="4">
      <t>チュウダン</t>
    </rPh>
    <rPh sb="4" eb="5">
      <t>シャ</t>
    </rPh>
    <rPh sb="5" eb="7">
      <t>ワリアイ</t>
    </rPh>
    <phoneticPr fontId="3"/>
  </si>
  <si>
    <t>　　　健診異常値放置者　　　　　　　　　　…｢4.医療機関受診勧奨対象者｣のうち、健診受診後に生活習慣病に関する医療機関受診がない者。</t>
    <phoneticPr fontId="3"/>
  </si>
  <si>
    <t>年齢別</t>
    <rPh sb="0" eb="2">
      <t>ネンレイ</t>
    </rPh>
    <rPh sb="2" eb="3">
      <t>ベツ</t>
    </rPh>
    <phoneticPr fontId="3"/>
  </si>
  <si>
    <t>115歳</t>
    <rPh sb="3" eb="4">
      <t>サイ</t>
    </rPh>
    <phoneticPr fontId="3"/>
  </si>
  <si>
    <t>以上</t>
    <rPh sb="0" eb="2">
      <t>イジョウ</t>
    </rPh>
    <phoneticPr fontId="5"/>
  </si>
  <si>
    <t>以下</t>
    <rPh sb="0" eb="2">
      <t>イカ</t>
    </rPh>
    <phoneticPr fontId="5"/>
  </si>
  <si>
    <t>未満</t>
    <rPh sb="0" eb="2">
      <t>ミマン</t>
    </rPh>
    <phoneticPr fontId="5"/>
  </si>
  <si>
    <t>対象者数(人)※</t>
    <rPh sb="0" eb="3">
      <t>タイショウシャ</t>
    </rPh>
    <rPh sb="3" eb="4">
      <t>スウ</t>
    </rPh>
    <rPh sb="5" eb="6">
      <t>ニン</t>
    </rPh>
    <phoneticPr fontId="3"/>
  </si>
  <si>
    <t>該当者数(人)※</t>
    <rPh sb="0" eb="3">
      <t>ガイトウシャ</t>
    </rPh>
    <rPh sb="3" eb="4">
      <t>スウ</t>
    </rPh>
    <phoneticPr fontId="3"/>
  </si>
  <si>
    <t>※対象者数…健診検査値が記録されている者の人数。ただし、除外対象者は含まれない。</t>
    <rPh sb="1" eb="4">
      <t>タイショウシャ</t>
    </rPh>
    <rPh sb="4" eb="5">
      <t>スウ</t>
    </rPh>
    <rPh sb="6" eb="8">
      <t>ケンシン</t>
    </rPh>
    <rPh sb="19" eb="20">
      <t>モノ</t>
    </rPh>
    <rPh sb="21" eb="23">
      <t>ニンズウ</t>
    </rPh>
    <rPh sb="28" eb="30">
      <t>ジョガイ</t>
    </rPh>
    <rPh sb="30" eb="33">
      <t>タイショウシャ</t>
    </rPh>
    <rPh sb="34" eb="35">
      <t>フク</t>
    </rPh>
    <phoneticPr fontId="3"/>
  </si>
  <si>
    <t>※該当者数…対象者のうち、保健指導判定値を超えている者の人数。</t>
    <rPh sb="1" eb="4">
      <t>ガイトウシャ</t>
    </rPh>
    <rPh sb="4" eb="5">
      <t>スウ</t>
    </rPh>
    <rPh sb="6" eb="8">
      <t>タイショウ</t>
    </rPh>
    <rPh sb="8" eb="9">
      <t>モノ</t>
    </rPh>
    <rPh sb="13" eb="15">
      <t>ホケン</t>
    </rPh>
    <rPh sb="15" eb="17">
      <t>シドウ</t>
    </rPh>
    <rPh sb="17" eb="19">
      <t>ハンテイ</t>
    </rPh>
    <rPh sb="19" eb="20">
      <t>チ</t>
    </rPh>
    <rPh sb="21" eb="22">
      <t>コ</t>
    </rPh>
    <rPh sb="26" eb="27">
      <t>モノ</t>
    </rPh>
    <rPh sb="28" eb="30">
      <t>ニンズウ</t>
    </rPh>
    <phoneticPr fontId="3"/>
  </si>
  <si>
    <t>【保健指導判定値】</t>
    <phoneticPr fontId="3"/>
  </si>
  <si>
    <t>　･BMI…25以上</t>
    <phoneticPr fontId="3"/>
  </si>
  <si>
    <t>　･腹囲…男性85cm以上、女性90cm以上</t>
    <rPh sb="2" eb="4">
      <t>フクイ</t>
    </rPh>
    <rPh sb="5" eb="7">
      <t>ダンセイ</t>
    </rPh>
    <rPh sb="11" eb="13">
      <t>イジョウ</t>
    </rPh>
    <rPh sb="14" eb="16">
      <t>ジョセイ</t>
    </rPh>
    <rPh sb="20" eb="22">
      <t>イジョウ</t>
    </rPh>
    <phoneticPr fontId="4"/>
  </si>
  <si>
    <t>　･収縮期血圧…130mmHg以上</t>
    <phoneticPr fontId="3"/>
  </si>
  <si>
    <t>　･拡張期血圧…85mmHg以上</t>
    <phoneticPr fontId="3"/>
  </si>
  <si>
    <t>　･中性脂肪…150mg/dl以上</t>
    <phoneticPr fontId="3"/>
  </si>
  <si>
    <t>･HDLコレステロール…39mg/dl以下</t>
  </si>
  <si>
    <t>･LDLコレステロール…120mg/dl以上</t>
  </si>
  <si>
    <t>･空腹時血糖値…100mg/dl以上</t>
  </si>
  <si>
    <t>･HbA1c…5.6%以上</t>
  </si>
  <si>
    <t>【グラフ用】</t>
    <phoneticPr fontId="3"/>
  </si>
  <si>
    <t>【グラフ用】</t>
    <phoneticPr fontId="3"/>
  </si>
  <si>
    <t>【表作成用】</t>
    <rPh sb="1" eb="4">
      <t>ヒョウサクセイ</t>
    </rPh>
    <phoneticPr fontId="3"/>
  </si>
  <si>
    <t>【表作成用】</t>
    <rPh sb="1" eb="2">
      <t>ヒョウ</t>
    </rPh>
    <rPh sb="2" eb="4">
      <t>サクセイ</t>
    </rPh>
    <rPh sb="4" eb="5">
      <t>ヨウ</t>
    </rPh>
    <phoneticPr fontId="3"/>
  </si>
  <si>
    <t>大正区</t>
    <phoneticPr fontId="3"/>
  </si>
  <si>
    <t>堺市</t>
    <phoneticPr fontId="3"/>
  </si>
  <si>
    <t>※内臓脂肪蓄積リスク…腹囲･BMIにより内臓脂肪蓄積リスクを判定し階層化。</t>
    <phoneticPr fontId="3"/>
  </si>
  <si>
    <t>　　　内臓脂肪蓄積リスク無　　　　　　　　…｢2.保健指導予備群｣のうち、内臓脂肪蓄積リスク(腹囲･BMI)がないため保健指導対象者にならなかった者。</t>
    <phoneticPr fontId="3"/>
  </si>
  <si>
    <t>　Ⅲ保健指導対象者…厚生労働省が定めた｢標準的な健診･保健指導プログラム【平成30年度版】｣に沿って、保健指導対象者に該当するか判定。　</t>
    <rPh sb="37" eb="39">
      <t>ヘイセイ</t>
    </rPh>
    <phoneticPr fontId="3"/>
  </si>
  <si>
    <t>全年齢</t>
    <rPh sb="0" eb="3">
      <t>ゼンネンレイ</t>
    </rPh>
    <phoneticPr fontId="3"/>
  </si>
  <si>
    <t>【グラフ用】</t>
    <rPh sb="4" eb="5">
      <t>ヨウ</t>
    </rPh>
    <phoneticPr fontId="3"/>
  </si>
  <si>
    <t>患者数(人)</t>
    <rPh sb="0" eb="2">
      <t>カンジャ</t>
    </rPh>
    <rPh sb="2" eb="3">
      <t>スウ</t>
    </rPh>
    <rPh sb="4" eb="5">
      <t>ニン</t>
    </rPh>
    <phoneticPr fontId="3"/>
  </si>
  <si>
    <t>医療費(円)</t>
    <rPh sb="0" eb="3">
      <t>イリョウヒ</t>
    </rPh>
    <rPh sb="4" eb="5">
      <t>エン</t>
    </rPh>
    <phoneticPr fontId="3"/>
  </si>
  <si>
    <t>患者一人当たりの
医療費(円)</t>
    <rPh sb="0" eb="2">
      <t>カンジャ</t>
    </rPh>
    <rPh sb="2" eb="5">
      <t>ヒトリア</t>
    </rPh>
    <rPh sb="9" eb="12">
      <t>イリョウヒ</t>
    </rPh>
    <rPh sb="13" eb="14">
      <t>エン</t>
    </rPh>
    <phoneticPr fontId="3"/>
  </si>
  <si>
    <t>患者一人当たりの
医療費</t>
    <rPh sb="0" eb="2">
      <t>カンジャ</t>
    </rPh>
    <rPh sb="2" eb="5">
      <t>ヒトリア</t>
    </rPh>
    <rPh sb="9" eb="12">
      <t>イリョウヒ</t>
    </rPh>
    <phoneticPr fontId="3"/>
  </si>
  <si>
    <t>健診結果優良者</t>
    <rPh sb="0" eb="2">
      <t>ケンシン</t>
    </rPh>
    <rPh sb="2" eb="4">
      <t>ケッカ</t>
    </rPh>
    <rPh sb="4" eb="7">
      <t>ユウリョウシャ</t>
    </rPh>
    <phoneticPr fontId="3"/>
  </si>
  <si>
    <t>保健指導予備群</t>
    <rPh sb="0" eb="4">
      <t>ホケンシドウ</t>
    </rPh>
    <rPh sb="4" eb="6">
      <t>ヨビ</t>
    </rPh>
    <rPh sb="6" eb="7">
      <t>グン</t>
    </rPh>
    <phoneticPr fontId="3"/>
  </si>
  <si>
    <t>内臓脂肪蓄積リスク有</t>
    <rPh sb="0" eb="4">
      <t>ナイゾウシボウ</t>
    </rPh>
    <rPh sb="4" eb="6">
      <t>チクセキ</t>
    </rPh>
    <rPh sb="9" eb="10">
      <t>アリ</t>
    </rPh>
    <phoneticPr fontId="3"/>
  </si>
  <si>
    <t>内臓脂肪蓄積リスク無</t>
    <rPh sb="0" eb="4">
      <t>ナイゾウシボウ</t>
    </rPh>
    <rPh sb="4" eb="6">
      <t>チクセキ</t>
    </rPh>
    <rPh sb="9" eb="10">
      <t>ナ</t>
    </rPh>
    <phoneticPr fontId="3"/>
  </si>
  <si>
    <t>受診勧奨値除外後の
保健指導対象者</t>
    <rPh sb="0" eb="2">
      <t>ジュシン</t>
    </rPh>
    <rPh sb="2" eb="4">
      <t>カンショウ</t>
    </rPh>
    <rPh sb="4" eb="5">
      <t>アタイ</t>
    </rPh>
    <rPh sb="5" eb="7">
      <t>ジョガイ</t>
    </rPh>
    <rPh sb="7" eb="8">
      <t>ゴ</t>
    </rPh>
    <rPh sb="10" eb="14">
      <t>ホケンシドウ</t>
    </rPh>
    <rPh sb="14" eb="17">
      <t>タイショウシャ</t>
    </rPh>
    <phoneticPr fontId="3"/>
  </si>
  <si>
    <t>医療機関受診勧奨対象者</t>
    <rPh sb="0" eb="4">
      <t>イリョウキカン</t>
    </rPh>
    <rPh sb="4" eb="8">
      <t>ジュシンカンショウ</t>
    </rPh>
    <rPh sb="8" eb="11">
      <t>タイショウシャ</t>
    </rPh>
    <phoneticPr fontId="3"/>
  </si>
  <si>
    <t>健診異常値放置者</t>
    <rPh sb="0" eb="2">
      <t>ケンシン</t>
    </rPh>
    <rPh sb="2" eb="5">
      <t>イジョウチ</t>
    </rPh>
    <rPh sb="5" eb="8">
      <t>ホウチシャ</t>
    </rPh>
    <phoneticPr fontId="3"/>
  </si>
  <si>
    <t>健診受診治療中者</t>
    <rPh sb="0" eb="2">
      <t>ケンシン</t>
    </rPh>
    <rPh sb="2" eb="4">
      <t>ジュシン</t>
    </rPh>
    <rPh sb="4" eb="6">
      <t>チリョウ</t>
    </rPh>
    <rPh sb="6" eb="7">
      <t>チュウ</t>
    </rPh>
    <rPh sb="7" eb="8">
      <t>モノ</t>
    </rPh>
    <phoneticPr fontId="3"/>
  </si>
  <si>
    <t>健診未受診治療中者</t>
    <rPh sb="0" eb="2">
      <t>ケンシン</t>
    </rPh>
    <rPh sb="2" eb="5">
      <t>ミジュシン</t>
    </rPh>
    <rPh sb="5" eb="8">
      <t>チリョウチュウ</t>
    </rPh>
    <rPh sb="8" eb="9">
      <t>モノ</t>
    </rPh>
    <phoneticPr fontId="3"/>
  </si>
  <si>
    <t>治療中断者</t>
    <rPh sb="0" eb="2">
      <t>チリョウ</t>
    </rPh>
    <rPh sb="2" eb="5">
      <t>チュウダンシャ</t>
    </rPh>
    <phoneticPr fontId="3"/>
  </si>
  <si>
    <t>生活習慣病状態不明者</t>
    <rPh sb="0" eb="5">
      <t>セイカツシュウカンビョウ</t>
    </rPh>
    <rPh sb="5" eb="10">
      <t>ジョウタイフメイシャ</t>
    </rPh>
    <phoneticPr fontId="3"/>
  </si>
  <si>
    <t>生活習慣病受診有</t>
    <rPh sb="0" eb="5">
      <t>セイカツシュウカンビョウ</t>
    </rPh>
    <rPh sb="5" eb="7">
      <t>ジュシン</t>
    </rPh>
    <rPh sb="7" eb="8">
      <t>アリ</t>
    </rPh>
    <phoneticPr fontId="3"/>
  </si>
  <si>
    <t>生活習慣病受診無</t>
    <rPh sb="0" eb="5">
      <t>セイカツシュウカンビョウ</t>
    </rPh>
    <rPh sb="5" eb="7">
      <t>ジュシン</t>
    </rPh>
    <rPh sb="7" eb="8">
      <t>ナ</t>
    </rPh>
    <phoneticPr fontId="3"/>
  </si>
  <si>
    <t>患者数(人)</t>
    <rPh sb="0" eb="2">
      <t>カンジャ</t>
    </rPh>
    <rPh sb="2" eb="3">
      <t>スウ</t>
    </rPh>
    <phoneticPr fontId="3"/>
  </si>
  <si>
    <t>患者一人当たりの医療費(円)</t>
    <rPh sb="0" eb="2">
      <t>カンジャ</t>
    </rPh>
    <rPh sb="2" eb="4">
      <t>ヒトリ</t>
    </rPh>
    <rPh sb="4" eb="5">
      <t>ア</t>
    </rPh>
    <rPh sb="8" eb="11">
      <t>イリョウヒ</t>
    </rPh>
    <rPh sb="12" eb="13">
      <t>エン</t>
    </rPh>
    <phoneticPr fontId="3"/>
  </si>
  <si>
    <t>市区町村</t>
    <rPh sb="0" eb="4">
      <t>シクチョウソン</t>
    </rPh>
    <phoneticPr fontId="3"/>
  </si>
  <si>
    <t>健診異常値放置者
患者一人当たりの医療費</t>
    <phoneticPr fontId="3"/>
  </si>
  <si>
    <t>治療中断者
患者一人当たりの医療費</t>
    <phoneticPr fontId="3"/>
  </si>
  <si>
    <t>うち、健診異常値放置者</t>
    <rPh sb="3" eb="5">
      <t>ケンシン</t>
    </rPh>
    <rPh sb="5" eb="8">
      <t>イジョウチ</t>
    </rPh>
    <rPh sb="8" eb="11">
      <t>ホウチシャ</t>
    </rPh>
    <phoneticPr fontId="3"/>
  </si>
  <si>
    <t>うち、健診受診治療中者</t>
    <rPh sb="3" eb="5">
      <t>ケンシン</t>
    </rPh>
    <rPh sb="5" eb="7">
      <t>ジュシン</t>
    </rPh>
    <rPh sb="7" eb="9">
      <t>チリョウ</t>
    </rPh>
    <rPh sb="9" eb="10">
      <t>チュウ</t>
    </rPh>
    <rPh sb="10" eb="11">
      <t>モノ</t>
    </rPh>
    <phoneticPr fontId="3"/>
  </si>
  <si>
    <t>うち、生活習慣病受診有</t>
    <rPh sb="3" eb="8">
      <t>セイカツシュウカンビョウ</t>
    </rPh>
    <rPh sb="8" eb="10">
      <t>ジュシン</t>
    </rPh>
    <rPh sb="10" eb="11">
      <t>アリ</t>
    </rPh>
    <phoneticPr fontId="3"/>
  </si>
  <si>
    <t>うち、生活習慣病受診無</t>
    <rPh sb="3" eb="8">
      <t>セイカツシュウカンビョウ</t>
    </rPh>
    <rPh sb="8" eb="10">
      <t>ジュシン</t>
    </rPh>
    <rPh sb="10" eb="11">
      <t>ナ</t>
    </rPh>
    <phoneticPr fontId="3"/>
  </si>
  <si>
    <t>うち、内臓脂肪蓄積リスク有</t>
    <rPh sb="3" eb="7">
      <t>ナイゾウシボウ</t>
    </rPh>
    <rPh sb="7" eb="9">
      <t>チクセキ</t>
    </rPh>
    <rPh sb="12" eb="13">
      <t>アリ</t>
    </rPh>
    <phoneticPr fontId="3"/>
  </si>
  <si>
    <t>うち、内臓脂肪蓄積リスク無</t>
    <rPh sb="3" eb="7">
      <t>ナイゾウシボウ</t>
    </rPh>
    <rPh sb="7" eb="9">
      <t>チクセキ</t>
    </rPh>
    <rPh sb="12" eb="13">
      <t>ナ</t>
    </rPh>
    <phoneticPr fontId="3"/>
  </si>
  <si>
    <t>うち、内臓脂肪蓄積リスク有</t>
    <rPh sb="3" eb="5">
      <t>ナイゾウ</t>
    </rPh>
    <rPh sb="5" eb="7">
      <t>シボウ</t>
    </rPh>
    <rPh sb="7" eb="9">
      <t>チクセキ</t>
    </rPh>
    <rPh sb="12" eb="13">
      <t>アリ</t>
    </rPh>
    <phoneticPr fontId="3"/>
  </si>
  <si>
    <t>うち、内臓脂肪蓄積リスク無</t>
    <rPh sb="3" eb="5">
      <t>ナイゾウ</t>
    </rPh>
    <rPh sb="5" eb="7">
      <t>シボウ</t>
    </rPh>
    <rPh sb="7" eb="9">
      <t>チクセキ</t>
    </rPh>
    <rPh sb="12" eb="13">
      <t>ナシ</t>
    </rPh>
    <phoneticPr fontId="3"/>
  </si>
  <si>
    <t>対象者</t>
    <rPh sb="0" eb="3">
      <t>タイショウシャ</t>
    </rPh>
    <phoneticPr fontId="3"/>
  </si>
  <si>
    <t>健診受診者</t>
    <rPh sb="0" eb="2">
      <t>ケンシン</t>
    </rPh>
    <rPh sb="2" eb="5">
      <t>ジュシンシャ</t>
    </rPh>
    <phoneticPr fontId="3"/>
  </si>
  <si>
    <t>健診未受診者</t>
    <rPh sb="0" eb="2">
      <t>ケンシン</t>
    </rPh>
    <rPh sb="2" eb="6">
      <t>ミジュシンシャ</t>
    </rPh>
    <phoneticPr fontId="3"/>
  </si>
  <si>
    <t>該当者数(人)</t>
  </si>
  <si>
    <t>該当者数(人)</t>
    <rPh sb="0" eb="3">
      <t>ガイトウシャ</t>
    </rPh>
    <rPh sb="3" eb="4">
      <t>スウ</t>
    </rPh>
    <rPh sb="5" eb="6">
      <t>ニン</t>
    </rPh>
    <phoneticPr fontId="3"/>
  </si>
  <si>
    <t>該当者数(人)</t>
    <phoneticPr fontId="3"/>
  </si>
  <si>
    <t>健診受診者</t>
    <phoneticPr fontId="3"/>
  </si>
  <si>
    <t>健診受診者</t>
  </si>
  <si>
    <t>健診未受診者</t>
    <phoneticPr fontId="3"/>
  </si>
  <si>
    <t>対象者</t>
    <rPh sb="0" eb="3">
      <t>タイショウシャ</t>
    </rPh>
    <phoneticPr fontId="3"/>
  </si>
  <si>
    <t>該当者数(人)</t>
    <phoneticPr fontId="3"/>
  </si>
  <si>
    <t>対象者</t>
    <phoneticPr fontId="3"/>
  </si>
  <si>
    <t>健診受診者</t>
    <phoneticPr fontId="3"/>
  </si>
  <si>
    <t>健診未受診者</t>
    <phoneticPr fontId="3"/>
  </si>
  <si>
    <t>健診未受診者</t>
    <phoneticPr fontId="3"/>
  </si>
  <si>
    <t>116歳</t>
    <rPh sb="3" eb="4">
      <t>サイ</t>
    </rPh>
    <phoneticPr fontId="3"/>
  </si>
  <si>
    <t>割合(%)
(対象者に占める
割合)</t>
    <phoneticPr fontId="3"/>
  </si>
  <si>
    <t>健診異常値放置者割合</t>
    <rPh sb="0" eb="2">
      <t>ケンシン</t>
    </rPh>
    <rPh sb="2" eb="5">
      <t>イジョウチ</t>
    </rPh>
    <rPh sb="5" eb="7">
      <t>ホウチ</t>
    </rPh>
    <rPh sb="7" eb="8">
      <t>シャ</t>
    </rPh>
    <rPh sb="8" eb="10">
      <t>ワリアイ</t>
    </rPh>
    <phoneticPr fontId="3"/>
  </si>
  <si>
    <t>R2年度市区町村別数値</t>
  </si>
  <si>
    <t>R2年度市区町村別数値</t>
    <phoneticPr fontId="3"/>
  </si>
  <si>
    <t>R3年度</t>
    <rPh sb="2" eb="4">
      <t>ネンド</t>
    </rPh>
    <phoneticPr fontId="3"/>
  </si>
  <si>
    <t>R2年度</t>
    <rPh sb="2" eb="4">
      <t>ネンド</t>
    </rPh>
    <phoneticPr fontId="3"/>
  </si>
  <si>
    <t>前年度との差分</t>
    <rPh sb="0" eb="3">
      <t>ゼンネンド</t>
    </rPh>
    <rPh sb="5" eb="7">
      <t>サブン</t>
    </rPh>
    <phoneticPr fontId="3"/>
  </si>
  <si>
    <t>前年度との差分(医科健診受診率)</t>
    <rPh sb="0" eb="3">
      <t>ゼンネンド</t>
    </rPh>
    <rPh sb="5" eb="7">
      <t>サブン</t>
    </rPh>
    <phoneticPr fontId="3"/>
  </si>
  <si>
    <t>前年度との差分(健診異常値放置者割合)</t>
    <rPh sb="0" eb="3">
      <t>ゼンネンド</t>
    </rPh>
    <rPh sb="5" eb="7">
      <t>サブン</t>
    </rPh>
    <phoneticPr fontId="3"/>
  </si>
  <si>
    <t>前年度との差分(治療中断者割合)</t>
    <rPh sb="0" eb="3">
      <t>ゼンネンド</t>
    </rPh>
    <rPh sb="5" eb="7">
      <t>サブン</t>
    </rPh>
    <phoneticPr fontId="3"/>
  </si>
  <si>
    <t>-</t>
  </si>
  <si>
    <t>大阪市</t>
    <phoneticPr fontId="3"/>
  </si>
  <si>
    <t>R3年度</t>
    <rPh sb="2" eb="4">
      <t>ネンド</t>
    </rPh>
    <phoneticPr fontId="3"/>
  </si>
  <si>
    <t>R2年度</t>
    <rPh sb="2" eb="4">
      <t>ネンド</t>
    </rPh>
    <phoneticPr fontId="3"/>
  </si>
  <si>
    <t>前年度との差分</t>
    <rPh sb="0" eb="3">
      <t>ゼンネンド</t>
    </rPh>
    <rPh sb="5" eb="7">
      <t>サブン</t>
    </rPh>
    <phoneticPr fontId="3"/>
  </si>
  <si>
    <t>前年度との差分(有所見者割合 BMI)</t>
    <rPh sb="0" eb="3">
      <t>ゼンネンド</t>
    </rPh>
    <rPh sb="5" eb="7">
      <t>サブン</t>
    </rPh>
    <phoneticPr fontId="3"/>
  </si>
  <si>
    <t>前年度との差分(有所見者割合 腹囲)</t>
    <rPh sb="0" eb="3">
      <t>ゼンネンド</t>
    </rPh>
    <rPh sb="5" eb="7">
      <t>サブン</t>
    </rPh>
    <phoneticPr fontId="3"/>
  </si>
  <si>
    <t>前年度との差分(有所見者割合 収縮期血圧)</t>
    <rPh sb="0" eb="3">
      <t>ゼンネンド</t>
    </rPh>
    <rPh sb="5" eb="7">
      <t>サブン</t>
    </rPh>
    <phoneticPr fontId="3"/>
  </si>
  <si>
    <t>前年度との差分(有所見者割合 拡張期血圧)</t>
    <rPh sb="0" eb="3">
      <t>ゼンネンド</t>
    </rPh>
    <rPh sb="5" eb="7">
      <t>サブン</t>
    </rPh>
    <phoneticPr fontId="3"/>
  </si>
  <si>
    <t>前年度との差分(有所見者割合 中性脂肪)</t>
    <rPh sb="0" eb="3">
      <t>ゼンネンド</t>
    </rPh>
    <rPh sb="5" eb="7">
      <t>サブン</t>
    </rPh>
    <phoneticPr fontId="3"/>
  </si>
  <si>
    <t>前年度との差分(有所見者割合 HDLコレステロール)</t>
    <rPh sb="0" eb="3">
      <t>ゼンネンド</t>
    </rPh>
    <rPh sb="5" eb="7">
      <t>サブン</t>
    </rPh>
    <phoneticPr fontId="3"/>
  </si>
  <si>
    <t>前年度との差分(有所見者割合 LDLコレステロール)</t>
    <rPh sb="0" eb="3">
      <t>ゼンネンド</t>
    </rPh>
    <rPh sb="5" eb="7">
      <t>サブン</t>
    </rPh>
    <phoneticPr fontId="3"/>
  </si>
  <si>
    <t>前年度との差分(有所見者割合 空腹時血糖)</t>
    <rPh sb="0" eb="3">
      <t>ゼンネンド</t>
    </rPh>
    <rPh sb="5" eb="7">
      <t>サブン</t>
    </rPh>
    <phoneticPr fontId="3"/>
  </si>
  <si>
    <t>前年度との差分(有所見者割合 HbA1c)</t>
    <rPh sb="0" eb="3">
      <t>ゼンネンド</t>
    </rPh>
    <rPh sb="5" eb="7">
      <t>サブン</t>
    </rPh>
    <phoneticPr fontId="3"/>
  </si>
  <si>
    <t>前年度との差分(健診異常値放置者 患者一人当たりの医療費)</t>
    <rPh sb="0" eb="3">
      <t>ゼンネンド</t>
    </rPh>
    <rPh sb="5" eb="7">
      <t>サブン</t>
    </rPh>
    <phoneticPr fontId="3"/>
  </si>
  <si>
    <t>健診異常値放置者 患者一人当たりの医療費</t>
    <rPh sb="17" eb="20">
      <t>イリョウヒ</t>
    </rPh>
    <phoneticPr fontId="3"/>
  </si>
  <si>
    <t>治療中断者 患者一人当たりの医療費</t>
    <rPh sb="8" eb="11">
      <t>ヒトリア</t>
    </rPh>
    <rPh sb="14" eb="17">
      <t>イリョウヒ</t>
    </rPh>
    <phoneticPr fontId="3"/>
  </si>
  <si>
    <t>前年度との差分(治療中断者 患者一人当たりの医療費)</t>
    <rPh sb="0" eb="3">
      <t>ゼンネンド</t>
    </rPh>
    <rPh sb="5" eb="7">
      <t>サブン</t>
    </rPh>
    <phoneticPr fontId="3"/>
  </si>
  <si>
    <t>※令和3年度を通して資格がある者を対象とする。</t>
    <rPh sb="7" eb="8">
      <t>トオ</t>
    </rPh>
    <rPh sb="10" eb="12">
      <t>シカク</t>
    </rPh>
    <rPh sb="15" eb="16">
      <t>モノ</t>
    </rPh>
    <rPh sb="17" eb="19">
      <t>タイショウ</t>
    </rPh>
    <phoneticPr fontId="3"/>
  </si>
  <si>
    <t>データ化範囲(分析対象)…健康診査データは令和3年4月～令和4年3月健診分(12カ月分)。</t>
    <rPh sb="21" eb="23">
      <t>レイワ</t>
    </rPh>
    <phoneticPr fontId="3"/>
  </si>
  <si>
    <t>資格確認条件…令和3年度を通して資格がある者を対象とする。ただし、除外対象者は含まれない。</t>
    <rPh sb="4" eb="6">
      <t>ジョウケン</t>
    </rPh>
    <rPh sb="23" eb="25">
      <t>タイショウ</t>
    </rPh>
    <rPh sb="33" eb="35">
      <t>ジョガイ</t>
    </rPh>
    <rPh sb="35" eb="38">
      <t>タイショウシャ</t>
    </rPh>
    <rPh sb="39" eb="40">
      <t>フク</t>
    </rPh>
    <phoneticPr fontId="3"/>
  </si>
  <si>
    <t>年齢基準日…令和4年3月31日時点。</t>
    <rPh sb="0" eb="2">
      <t>ネンレイ</t>
    </rPh>
    <rPh sb="2" eb="4">
      <t>キジュン</t>
    </rPh>
    <rPh sb="4" eb="5">
      <t>ビ</t>
    </rPh>
    <phoneticPr fontId="3"/>
  </si>
  <si>
    <t>性別</t>
    <rPh sb="0" eb="2">
      <t>セ</t>
    </rPh>
    <phoneticPr fontId="3"/>
  </si>
  <si>
    <t>男性</t>
    <rPh sb="0" eb="2">
      <t>ダンセイ</t>
    </rPh>
    <phoneticPr fontId="3"/>
  </si>
  <si>
    <t>女性</t>
    <rPh sb="0" eb="2">
      <t>ジョセイ</t>
    </rPh>
    <phoneticPr fontId="3"/>
  </si>
  <si>
    <t>※令和3年度を通して資格がある者を対象とする。</t>
    <phoneticPr fontId="3"/>
  </si>
  <si>
    <t>※令和4年3月31日時点で資格がある者を対象とする。</t>
    <rPh sb="1" eb="3">
      <t>レイワ</t>
    </rPh>
    <rPh sb="4" eb="5">
      <t>ネン</t>
    </rPh>
    <rPh sb="6" eb="7">
      <t>ツキ</t>
    </rPh>
    <rPh sb="9" eb="10">
      <t>ニチ</t>
    </rPh>
    <rPh sb="10" eb="12">
      <t>ジテン</t>
    </rPh>
    <rPh sb="13" eb="15">
      <t>シカク</t>
    </rPh>
    <rPh sb="18" eb="19">
      <t>モノ</t>
    </rPh>
    <rPh sb="20" eb="22">
      <t>タイショウ</t>
    </rPh>
    <phoneticPr fontId="3"/>
  </si>
  <si>
    <t>資格確認条件…令和4年3月31日時点。ただし、除外対象者は含まれない。</t>
    <rPh sb="0" eb="2">
      <t>シカク</t>
    </rPh>
    <rPh sb="2" eb="4">
      <t>カクニン</t>
    </rPh>
    <rPh sb="4" eb="6">
      <t>ジョウケン</t>
    </rPh>
    <phoneticPr fontId="3"/>
  </si>
  <si>
    <t>性別</t>
    <rPh sb="0" eb="2">
      <t>セイベツ</t>
    </rPh>
    <phoneticPr fontId="3"/>
  </si>
  <si>
    <t>※令和4年3月31日時点で資格がある者を対象とする。</t>
    <rPh sb="1" eb="3">
      <t>レイワ</t>
    </rPh>
    <rPh sb="4" eb="5">
      <t>ネン</t>
    </rPh>
    <rPh sb="5" eb="6">
      <t>ヘイネン</t>
    </rPh>
    <rPh sb="6" eb="7">
      <t>ツキ</t>
    </rPh>
    <rPh sb="9" eb="10">
      <t>ニチ</t>
    </rPh>
    <rPh sb="10" eb="12">
      <t>ジテン</t>
    </rPh>
    <rPh sb="13" eb="15">
      <t>シカク</t>
    </rPh>
    <rPh sb="18" eb="19">
      <t>モノ</t>
    </rPh>
    <rPh sb="20" eb="22">
      <t>タイショウ</t>
    </rPh>
    <phoneticPr fontId="3"/>
  </si>
  <si>
    <t>データ化範囲(分析対象)…入院(DPCを含む)、入院外、調剤の電子レセプト。対象診療年月は令和3年4月～令和4年3月診療分(12カ月分)。</t>
    <rPh sb="45" eb="47">
      <t>レイワ</t>
    </rPh>
    <rPh sb="52" eb="54">
      <t>レイワ</t>
    </rPh>
    <rPh sb="55" eb="56">
      <t>ネン</t>
    </rPh>
    <phoneticPr fontId="3"/>
  </si>
  <si>
    <t>資格確認条件…令和4年3月31日時点。ただし、除外対象者は含まれない。</t>
    <rPh sb="4" eb="6">
      <t>ジョウケン</t>
    </rPh>
    <rPh sb="23" eb="25">
      <t>ジョガイ</t>
    </rPh>
    <rPh sb="25" eb="28">
      <t>タイショウシャ</t>
    </rPh>
    <rPh sb="29" eb="30">
      <t>フク</t>
    </rPh>
    <phoneticPr fontId="3"/>
  </si>
  <si>
    <t>※令和4年3月31日時点で資格がある者を対象とする。</t>
    <rPh sb="9" eb="10">
      <t>ニチ</t>
    </rPh>
    <rPh sb="10" eb="12">
      <t>ジテン</t>
    </rPh>
    <rPh sb="13" eb="15">
      <t>シカク</t>
    </rPh>
    <rPh sb="18" eb="19">
      <t>モノ</t>
    </rPh>
    <rPh sb="20" eb="22">
      <t>タイショウ</t>
    </rPh>
    <phoneticPr fontId="3"/>
  </si>
  <si>
    <t>※令和4年3月31日時点で資格があり、各検査項目毎に健診検査値が記録されている者を対象とする。</t>
    <rPh sb="9" eb="10">
      <t>ニチ</t>
    </rPh>
    <rPh sb="10" eb="12">
      <t>ジテン</t>
    </rPh>
    <rPh sb="13" eb="15">
      <t>シカク</t>
    </rPh>
    <rPh sb="19" eb="20">
      <t>カク</t>
    </rPh>
    <rPh sb="20" eb="22">
      <t>ケンサ</t>
    </rPh>
    <rPh sb="22" eb="24">
      <t>コウモク</t>
    </rPh>
    <rPh sb="24" eb="25">
      <t>ゴト</t>
    </rPh>
    <rPh sb="26" eb="28">
      <t>ケンシン</t>
    </rPh>
    <rPh sb="28" eb="31">
      <t>ケンサチ</t>
    </rPh>
    <rPh sb="32" eb="34">
      <t>キロク</t>
    </rPh>
    <rPh sb="39" eb="40">
      <t>モノ</t>
    </rPh>
    <rPh sb="41" eb="43">
      <t>タイショウ</t>
    </rPh>
    <phoneticPr fontId="3"/>
  </si>
  <si>
    <t>年齢</t>
    <rPh sb="0" eb="2">
      <t>ネンレイ</t>
    </rPh>
    <phoneticPr fontId="3"/>
  </si>
  <si>
    <t>男女計</t>
    <rPh sb="0" eb="3">
      <t>ダ</t>
    </rPh>
    <phoneticPr fontId="3"/>
  </si>
  <si>
    <t>非該当</t>
    <rPh sb="0" eb="3">
      <t>ヒガイトウ</t>
    </rPh>
    <phoneticPr fontId="3"/>
  </si>
  <si>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</si>
  <si>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</si>
  <si>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</si>
  <si>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</si>
  <si>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</si>
  <si>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</si>
  <si>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</si>
  <si>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広域連合全体</t>
    <rPh sb="0" eb="6">
      <t>コウイキレンゴウゼンタイ</t>
    </rPh>
    <phoneticPr fontId="3"/>
  </si>
  <si>
    <t>広域連合全体</t>
    <rPh sb="0" eb="4">
      <t>コウイキレンゴウ</t>
    </rPh>
    <rPh sb="4" eb="6">
      <t>ゼンタイ</t>
    </rPh>
    <phoneticPr fontId="3"/>
  </si>
  <si>
    <t>医科健診受診率(令和3年度通年有資格者)</t>
    <rPh sb="0" eb="2">
      <t>イカ</t>
    </rPh>
    <rPh sb="2" eb="4">
      <t>ケンシン</t>
    </rPh>
    <rPh sb="4" eb="6">
      <t>ジュシン</t>
    </rPh>
    <rPh sb="6" eb="7">
      <t>リツ</t>
    </rPh>
    <rPh sb="13" eb="15">
      <t>ツウネン</t>
    </rPh>
    <rPh sb="15" eb="19">
      <t>ユウシカクシャ</t>
    </rPh>
    <phoneticPr fontId="3"/>
  </si>
  <si>
    <t>広域連合全体(年齢別)</t>
    <rPh sb="0" eb="2">
      <t>コウイキ</t>
    </rPh>
    <rPh sb="2" eb="4">
      <t>レンゴウ</t>
    </rPh>
    <rPh sb="4" eb="6">
      <t>ゼンタイ</t>
    </rPh>
    <rPh sb="7" eb="9">
      <t>ネンレイ</t>
    </rPh>
    <rPh sb="9" eb="10">
      <t>ベツ</t>
    </rPh>
    <phoneticPr fontId="3"/>
  </si>
  <si>
    <t>広域連合全体(年齢別)</t>
    <rPh sb="0" eb="2">
      <t>コウイキ</t>
    </rPh>
    <rPh sb="2" eb="4">
      <t>レンゴウ</t>
    </rPh>
    <rPh sb="4" eb="6">
      <t>ゼンタイ</t>
    </rPh>
    <rPh sb="7" eb="10">
      <t>ネンレイベツ</t>
    </rPh>
    <phoneticPr fontId="3"/>
  </si>
  <si>
    <t>広域連合全体(男女別)</t>
    <rPh sb="0" eb="2">
      <t>コウイキ</t>
    </rPh>
    <rPh sb="2" eb="4">
      <t>レンゴウ</t>
    </rPh>
    <rPh sb="4" eb="6">
      <t>ゼンタイ</t>
    </rPh>
    <rPh sb="6" eb="11">
      <t>ダ</t>
    </rPh>
    <phoneticPr fontId="3"/>
  </si>
  <si>
    <t>地区別</t>
    <rPh sb="0" eb="2">
      <t>チク</t>
    </rPh>
    <rPh sb="2" eb="3">
      <t>ベツ</t>
    </rPh>
    <phoneticPr fontId="3"/>
  </si>
  <si>
    <t>医科健診受診率(令和3年度通年有資格者)</t>
    <phoneticPr fontId="3"/>
  </si>
  <si>
    <t>地区別</t>
    <phoneticPr fontId="3"/>
  </si>
  <si>
    <t>市区町村別</t>
    <rPh sb="0" eb="1">
      <t>シ</t>
    </rPh>
    <rPh sb="1" eb="2">
      <t>ク</t>
    </rPh>
    <phoneticPr fontId="3"/>
  </si>
  <si>
    <t>市町村別</t>
    <rPh sb="0" eb="3">
      <t>シチョウソン</t>
    </rPh>
    <rPh sb="1" eb="3">
      <t>チョウソン</t>
    </rPh>
    <rPh sb="3" eb="4">
      <t>ベツ</t>
    </rPh>
    <phoneticPr fontId="3"/>
  </si>
  <si>
    <t>市区町村別</t>
    <phoneticPr fontId="3"/>
  </si>
  <si>
    <t>医科健診受診率(令和4年3月31日時点有資格者)</t>
    <rPh sb="0" eb="2">
      <t>イカ</t>
    </rPh>
    <rPh sb="2" eb="4">
      <t>ケンシン</t>
    </rPh>
    <rPh sb="4" eb="6">
      <t>ジュシン</t>
    </rPh>
    <rPh sb="6" eb="7">
      <t>リツ</t>
    </rPh>
    <rPh sb="8" eb="10">
      <t>レイワ</t>
    </rPh>
    <rPh sb="11" eb="12">
      <t>ネン</t>
    </rPh>
    <rPh sb="12" eb="13">
      <t>ヘイネン</t>
    </rPh>
    <rPh sb="13" eb="14">
      <t>ガツ</t>
    </rPh>
    <rPh sb="16" eb="17">
      <t>ニチ</t>
    </rPh>
    <rPh sb="17" eb="19">
      <t>ジテン</t>
    </rPh>
    <rPh sb="19" eb="23">
      <t>ユウシカクシャ</t>
    </rPh>
    <phoneticPr fontId="3"/>
  </si>
  <si>
    <t>医科健診受診率(令和4年3月31日時点有資格者)</t>
    <rPh sb="0" eb="2">
      <t>イカ</t>
    </rPh>
    <rPh sb="2" eb="4">
      <t>ケンシン</t>
    </rPh>
    <rPh sb="4" eb="6">
      <t>ジュシン</t>
    </rPh>
    <rPh sb="6" eb="7">
      <t>リツ</t>
    </rPh>
    <rPh sb="16" eb="17">
      <t>ニチ</t>
    </rPh>
    <rPh sb="17" eb="19">
      <t>ジテン</t>
    </rPh>
    <rPh sb="19" eb="23">
      <t>ユウシカクシャ</t>
    </rPh>
    <phoneticPr fontId="3"/>
  </si>
  <si>
    <t>医科健診受診率(令和4年3月31日時点有資格者)</t>
    <phoneticPr fontId="3"/>
  </si>
  <si>
    <t>市区町村別</t>
    <rPh sb="0" eb="2">
      <t>シク</t>
    </rPh>
    <rPh sb="2" eb="3">
      <t>マチ</t>
    </rPh>
    <phoneticPr fontId="3"/>
  </si>
  <si>
    <t>前年度との差分(医科健診受診率(令和4年3月31日時点有資格者))</t>
    <rPh sb="0" eb="3">
      <t>ゼンネンド</t>
    </rPh>
    <rPh sb="5" eb="7">
      <t>サブン</t>
    </rPh>
    <rPh sb="8" eb="10">
      <t>イカ</t>
    </rPh>
    <rPh sb="10" eb="12">
      <t>ケンシン</t>
    </rPh>
    <rPh sb="12" eb="14">
      <t>ジュシン</t>
    </rPh>
    <rPh sb="14" eb="15">
      <t>リツ</t>
    </rPh>
    <rPh sb="16" eb="18">
      <t>レイワ</t>
    </rPh>
    <rPh sb="19" eb="20">
      <t>ネン</t>
    </rPh>
    <rPh sb="21" eb="22">
      <t>ガツ</t>
    </rPh>
    <rPh sb="24" eb="25">
      <t>ニチ</t>
    </rPh>
    <rPh sb="25" eb="27">
      <t>ジテン</t>
    </rPh>
    <rPh sb="27" eb="31">
      <t>ユウシカクシャ</t>
    </rPh>
    <phoneticPr fontId="3"/>
  </si>
  <si>
    <t>前年度との差分(医科健診受診率(令和3年度通年有資格者))</t>
    <rPh sb="0" eb="3">
      <t>ゼンネンド</t>
    </rPh>
    <rPh sb="5" eb="7">
      <t>サブン</t>
    </rPh>
    <rPh sb="8" eb="10">
      <t>イカ</t>
    </rPh>
    <rPh sb="10" eb="12">
      <t>ケンシン</t>
    </rPh>
    <rPh sb="12" eb="14">
      <t>ジュシン</t>
    </rPh>
    <rPh sb="14" eb="15">
      <t>リツ</t>
    </rPh>
    <rPh sb="16" eb="18">
      <t>レイワ</t>
    </rPh>
    <rPh sb="19" eb="21">
      <t>ネンド</t>
    </rPh>
    <rPh sb="21" eb="23">
      <t>ツウネン</t>
    </rPh>
    <rPh sb="23" eb="27">
      <t>ユウシカクシャ</t>
    </rPh>
    <phoneticPr fontId="3"/>
  </si>
  <si>
    <t>広域連合全体</t>
    <rPh sb="0" eb="2">
      <t>コウイキ</t>
    </rPh>
    <rPh sb="2" eb="4">
      <t>レンゴウ</t>
    </rPh>
    <rPh sb="4" eb="6">
      <t>ゼンタイ</t>
    </rPh>
    <phoneticPr fontId="3"/>
  </si>
  <si>
    <t>医科健診及びレセプトによる指導対象者群分析</t>
    <rPh sb="0" eb="2">
      <t>イカ</t>
    </rPh>
    <phoneticPr fontId="3"/>
  </si>
  <si>
    <t>治療中断者割合</t>
    <rPh sb="0" eb="5">
      <t>チリョウチュウダンシャ</t>
    </rPh>
    <rPh sb="5" eb="7">
      <t>ワリアイ</t>
    </rPh>
    <phoneticPr fontId="3"/>
  </si>
  <si>
    <t>市区町村別</t>
    <rPh sb="0" eb="2">
      <t>シク</t>
    </rPh>
    <rPh sb="2" eb="4">
      <t>チョウソン</t>
    </rPh>
    <rPh sb="4" eb="5">
      <t>ベツ</t>
    </rPh>
    <phoneticPr fontId="3"/>
  </si>
  <si>
    <t>前年度との差分(健診異常値放置者割合)</t>
    <rPh sb="0" eb="3">
      <t>ゼンネンド</t>
    </rPh>
    <rPh sb="5" eb="7">
      <t>サブン</t>
    </rPh>
    <rPh sb="8" eb="10">
      <t>ケンシン</t>
    </rPh>
    <rPh sb="10" eb="13">
      <t>イジョウチ</t>
    </rPh>
    <rPh sb="13" eb="18">
      <t>ホウチシャワリアイ</t>
    </rPh>
    <phoneticPr fontId="3"/>
  </si>
  <si>
    <t>前年度との差分(治療中断者割合)</t>
    <rPh sb="8" eb="10">
      <t>チリョウ</t>
    </rPh>
    <rPh sb="10" eb="12">
      <t>チュウダン</t>
    </rPh>
    <rPh sb="12" eb="13">
      <t>シャ</t>
    </rPh>
    <rPh sb="13" eb="15">
      <t>ワリアイ</t>
    </rPh>
    <phoneticPr fontId="3"/>
  </si>
  <si>
    <t>市町村別</t>
    <phoneticPr fontId="3"/>
  </si>
  <si>
    <t>指導対象者群別医療費</t>
    <rPh sb="0" eb="2">
      <t>シドウ</t>
    </rPh>
    <rPh sb="2" eb="5">
      <t>タイショウシャ</t>
    </rPh>
    <rPh sb="5" eb="6">
      <t>グン</t>
    </rPh>
    <rPh sb="6" eb="7">
      <t>ベツ</t>
    </rPh>
    <rPh sb="7" eb="10">
      <t>イリョウヒ</t>
    </rPh>
    <phoneticPr fontId="3"/>
  </si>
  <si>
    <t>指導対象者群別医療費</t>
    <rPh sb="6" eb="7">
      <t>ベツ</t>
    </rPh>
    <rPh sb="7" eb="10">
      <t>イリョウヒ</t>
    </rPh>
    <phoneticPr fontId="3"/>
  </si>
  <si>
    <t>健診異常値放置者 患者一人当たりの医療費</t>
    <rPh sb="11" eb="13">
      <t>ヒトリ</t>
    </rPh>
    <rPh sb="13" eb="14">
      <t>ア</t>
    </rPh>
    <rPh sb="17" eb="20">
      <t>イリョウヒ</t>
    </rPh>
    <phoneticPr fontId="3"/>
  </si>
  <si>
    <t>治療中断者 患者一人当たりの医療費</t>
    <rPh sb="8" eb="10">
      <t>ヒトリ</t>
    </rPh>
    <rPh sb="10" eb="11">
      <t>ア</t>
    </rPh>
    <rPh sb="14" eb="17">
      <t>イリョウヒ</t>
    </rPh>
    <phoneticPr fontId="3"/>
  </si>
  <si>
    <t>市区町村別</t>
    <rPh sb="0" eb="4">
      <t>シクチョウソン</t>
    </rPh>
    <rPh sb="4" eb="5">
      <t>ベツ</t>
    </rPh>
    <phoneticPr fontId="3"/>
  </si>
  <si>
    <t>前年度との差分(治療中断者 患者一人当たりの医療費)</t>
    <rPh sb="0" eb="3">
      <t>ゼンネンド</t>
    </rPh>
    <rPh sb="5" eb="7">
      <t>サブン</t>
    </rPh>
    <rPh sb="16" eb="18">
      <t>ヒトリ</t>
    </rPh>
    <rPh sb="18" eb="19">
      <t>ア</t>
    </rPh>
    <rPh sb="22" eb="25">
      <t>イリョウヒ</t>
    </rPh>
    <phoneticPr fontId="3"/>
  </si>
  <si>
    <t>医科健診有所見者割合</t>
    <rPh sb="0" eb="2">
      <t>イカ</t>
    </rPh>
    <rPh sb="2" eb="4">
      <t>ケンシン</t>
    </rPh>
    <rPh sb="4" eb="5">
      <t>ユウ</t>
    </rPh>
    <rPh sb="5" eb="7">
      <t>ショケン</t>
    </rPh>
    <rPh sb="7" eb="8">
      <t>シャ</t>
    </rPh>
    <rPh sb="8" eb="10">
      <t>ワリアイ</t>
    </rPh>
    <phoneticPr fontId="3"/>
  </si>
  <si>
    <t xml:space="preserve">有所見者割合(BMI) </t>
    <rPh sb="0" eb="1">
      <t>ユウ</t>
    </rPh>
    <rPh sb="1" eb="3">
      <t>ショケン</t>
    </rPh>
    <rPh sb="3" eb="4">
      <t>シャ</t>
    </rPh>
    <rPh sb="4" eb="6">
      <t>ワリアイ</t>
    </rPh>
    <phoneticPr fontId="3"/>
  </si>
  <si>
    <t>有所見者割合(BMI)</t>
    <phoneticPr fontId="3"/>
  </si>
  <si>
    <t xml:space="preserve">有所見者割合(腹囲) </t>
    <rPh sb="0" eb="1">
      <t>ユウ</t>
    </rPh>
    <rPh sb="1" eb="3">
      <t>ショケン</t>
    </rPh>
    <rPh sb="3" eb="4">
      <t>シャ</t>
    </rPh>
    <rPh sb="4" eb="6">
      <t>ワリアイ</t>
    </rPh>
    <rPh sb="7" eb="9">
      <t>フクイ</t>
    </rPh>
    <phoneticPr fontId="3"/>
  </si>
  <si>
    <t>有所見者割合(腹囲)</t>
    <phoneticPr fontId="3"/>
  </si>
  <si>
    <t xml:space="preserve">有所見者割合(収縮期血圧) </t>
    <rPh sb="0" eb="1">
      <t>ユウ</t>
    </rPh>
    <rPh sb="1" eb="3">
      <t>ショケン</t>
    </rPh>
    <rPh sb="3" eb="4">
      <t>シャ</t>
    </rPh>
    <rPh sb="4" eb="6">
      <t>ワリアイ</t>
    </rPh>
    <rPh sb="7" eb="9">
      <t>シュウシュク</t>
    </rPh>
    <rPh sb="9" eb="10">
      <t>キ</t>
    </rPh>
    <rPh sb="10" eb="12">
      <t>ケツアツ</t>
    </rPh>
    <phoneticPr fontId="3"/>
  </si>
  <si>
    <t>地区別　</t>
    <rPh sb="0" eb="2">
      <t>チク</t>
    </rPh>
    <rPh sb="2" eb="3">
      <t>ベツ</t>
    </rPh>
    <phoneticPr fontId="3"/>
  </si>
  <si>
    <t>有所見者割合(収縮期血圧)</t>
    <rPh sb="10" eb="12">
      <t>ケツアツ</t>
    </rPh>
    <phoneticPr fontId="3"/>
  </si>
  <si>
    <t xml:space="preserve">有所見者割合(拡張期血圧) </t>
    <rPh sb="0" eb="1">
      <t>ユウ</t>
    </rPh>
    <rPh sb="1" eb="3">
      <t>ショケン</t>
    </rPh>
    <rPh sb="3" eb="4">
      <t>シャ</t>
    </rPh>
    <rPh sb="4" eb="6">
      <t>ワリアイ</t>
    </rPh>
    <rPh sb="7" eb="9">
      <t>カクチョウ</t>
    </rPh>
    <rPh sb="9" eb="10">
      <t>キ</t>
    </rPh>
    <rPh sb="10" eb="12">
      <t>ケツアツ</t>
    </rPh>
    <phoneticPr fontId="3"/>
  </si>
  <si>
    <t>有所見者割合(拡張期血圧)</t>
    <rPh sb="10" eb="12">
      <t>ケツアツ</t>
    </rPh>
    <phoneticPr fontId="3"/>
  </si>
  <si>
    <t xml:space="preserve">有所見者割合(中性脂肪) </t>
    <rPh sb="0" eb="1">
      <t>ユウ</t>
    </rPh>
    <rPh sb="1" eb="3">
      <t>ショケン</t>
    </rPh>
    <rPh sb="3" eb="4">
      <t>シャ</t>
    </rPh>
    <rPh sb="4" eb="6">
      <t>ワリアイ</t>
    </rPh>
    <rPh sb="7" eb="9">
      <t>チュウセイ</t>
    </rPh>
    <rPh sb="9" eb="11">
      <t>シボウ</t>
    </rPh>
    <phoneticPr fontId="3"/>
  </si>
  <si>
    <t>有所見者割合(中性脂肪)</t>
    <phoneticPr fontId="3"/>
  </si>
  <si>
    <t xml:space="preserve">有所見者割合(HDLコレステロール) </t>
    <rPh sb="0" eb="1">
      <t>ユウ</t>
    </rPh>
    <rPh sb="1" eb="3">
      <t>ショケン</t>
    </rPh>
    <rPh sb="3" eb="4">
      <t>シャ</t>
    </rPh>
    <rPh sb="4" eb="6">
      <t>ワリアイ</t>
    </rPh>
    <phoneticPr fontId="3"/>
  </si>
  <si>
    <t>有所見者割合(HDLコレステロール)</t>
    <phoneticPr fontId="3"/>
  </si>
  <si>
    <t xml:space="preserve">有所見者割合(LDLコレステロール) </t>
    <rPh sb="0" eb="1">
      <t>ユウ</t>
    </rPh>
    <rPh sb="1" eb="3">
      <t>ショケン</t>
    </rPh>
    <rPh sb="3" eb="4">
      <t>シャ</t>
    </rPh>
    <rPh sb="4" eb="6">
      <t>ワリアイ</t>
    </rPh>
    <phoneticPr fontId="3"/>
  </si>
  <si>
    <t>有所見者割合(LDLコレステロール)</t>
    <phoneticPr fontId="3"/>
  </si>
  <si>
    <t xml:space="preserve">有所見者割合(空腹時血糖) </t>
    <rPh sb="0" eb="1">
      <t>ユウ</t>
    </rPh>
    <rPh sb="1" eb="3">
      <t>ショケン</t>
    </rPh>
    <rPh sb="3" eb="4">
      <t>シャ</t>
    </rPh>
    <rPh sb="4" eb="6">
      <t>ワリアイ</t>
    </rPh>
    <rPh sb="7" eb="9">
      <t>クウフク</t>
    </rPh>
    <rPh sb="9" eb="10">
      <t>ジ</t>
    </rPh>
    <rPh sb="10" eb="12">
      <t>ケットウ</t>
    </rPh>
    <phoneticPr fontId="3"/>
  </si>
  <si>
    <t>有所見者割合(空腹時血糖)</t>
    <rPh sb="10" eb="12">
      <t>ケットウ</t>
    </rPh>
    <phoneticPr fontId="3"/>
  </si>
  <si>
    <t xml:space="preserve">有所見者割合(HbA1c) </t>
    <rPh sb="0" eb="1">
      <t>ユウ</t>
    </rPh>
    <rPh sb="1" eb="3">
      <t>ショケン</t>
    </rPh>
    <rPh sb="3" eb="4">
      <t>シャ</t>
    </rPh>
    <rPh sb="4" eb="6">
      <t>ワリアイ</t>
    </rPh>
    <phoneticPr fontId="3"/>
  </si>
  <si>
    <t>有所見者割合(HbA1c)</t>
    <phoneticPr fontId="3"/>
  </si>
  <si>
    <t>前年度との差分(有所見者割合 BMI)</t>
    <rPh sb="8" eb="11">
      <t>ユウショケン</t>
    </rPh>
    <rPh sb="11" eb="12">
      <t>シャ</t>
    </rPh>
    <rPh sb="12" eb="14">
      <t>ワリアイ</t>
    </rPh>
    <phoneticPr fontId="3"/>
  </si>
  <si>
    <t>前年度との差分(有所見者割合 腹囲)</t>
    <rPh sb="8" eb="12">
      <t>ユウショケンシャ</t>
    </rPh>
    <rPh sb="12" eb="14">
      <t>ワリアイ</t>
    </rPh>
    <rPh sb="15" eb="17">
      <t>フクイ</t>
    </rPh>
    <phoneticPr fontId="3"/>
  </si>
  <si>
    <t>有所見者割合(腹囲)</t>
    <rPh sb="0" eb="1">
      <t>ユウ</t>
    </rPh>
    <rPh sb="1" eb="3">
      <t>ショケン</t>
    </rPh>
    <phoneticPr fontId="3"/>
  </si>
  <si>
    <t>前年度との差分(有所見者割合 収縮期血圧)</t>
    <rPh sb="8" eb="14">
      <t>ユウショケンシャワリアイ</t>
    </rPh>
    <rPh sb="15" eb="18">
      <t>シュウシュクキ</t>
    </rPh>
    <rPh sb="18" eb="20">
      <t>ケツアツ</t>
    </rPh>
    <phoneticPr fontId="3"/>
  </si>
  <si>
    <t>前年度との差分(有所見者割合 拡張期血圧)</t>
    <rPh sb="8" eb="12">
      <t>ユウショケンシャ</t>
    </rPh>
    <rPh sb="12" eb="14">
      <t>ワリアイ</t>
    </rPh>
    <rPh sb="15" eb="20">
      <t>カクチョウキケツアツ</t>
    </rPh>
    <phoneticPr fontId="3"/>
  </si>
  <si>
    <t>前年度との差分(有所見者割合 中性脂肪)</t>
    <rPh sb="8" eb="12">
      <t>ユウショケンシャ</t>
    </rPh>
    <rPh sb="12" eb="14">
      <t>ワリアイ</t>
    </rPh>
    <rPh sb="15" eb="19">
      <t>チュウセイシボウ</t>
    </rPh>
    <phoneticPr fontId="3"/>
  </si>
  <si>
    <t>前年度との差分(有所見者割合 HDLコレステロール)</t>
    <rPh sb="8" eb="12">
      <t>ユウショケンシャ</t>
    </rPh>
    <rPh sb="12" eb="14">
      <t>ワリアイ</t>
    </rPh>
    <phoneticPr fontId="3"/>
  </si>
  <si>
    <t>前年度との差分(有所見者割合 LDLコレステロール)</t>
    <rPh sb="8" eb="12">
      <t>ユウショケンシャ</t>
    </rPh>
    <rPh sb="12" eb="14">
      <t>ワリアイ</t>
    </rPh>
    <phoneticPr fontId="3"/>
  </si>
  <si>
    <t>前年度との差分(有所見者割合 空腹時血糖)</t>
    <rPh sb="8" eb="12">
      <t>ユウショケンシャ</t>
    </rPh>
    <rPh sb="12" eb="14">
      <t>ワリアイ</t>
    </rPh>
    <rPh sb="15" eb="17">
      <t>クウフク</t>
    </rPh>
    <rPh sb="17" eb="18">
      <t>ジ</t>
    </rPh>
    <rPh sb="18" eb="20">
      <t>ケットウ</t>
    </rPh>
    <phoneticPr fontId="3"/>
  </si>
  <si>
    <t>前年度との差分(有所見者割合 HbA1c)</t>
    <rPh sb="8" eb="12">
      <t>ユウショケンシャ</t>
    </rPh>
    <rPh sb="12" eb="14">
      <t>ワリアイ</t>
    </rPh>
    <phoneticPr fontId="3"/>
  </si>
  <si>
    <t>市町村</t>
    <rPh sb="0" eb="3">
      <t>シチョウソン</t>
    </rPh>
    <phoneticPr fontId="3"/>
  </si>
  <si>
    <t>市町村</t>
    <rPh sb="0" eb="2">
      <t>シチョウ</t>
    </rPh>
    <rPh sb="2" eb="3">
      <t>ソン</t>
    </rPh>
    <phoneticPr fontId="3"/>
  </si>
  <si>
    <t>117歳</t>
    <rPh sb="3" eb="4">
      <t>サイ</t>
    </rPh>
    <phoneticPr fontId="3"/>
  </si>
  <si>
    <t>前年度との差分(医科健診受診率)</t>
    <rPh sb="0" eb="2">
      <t>ゼンネン</t>
    </rPh>
    <rPh sb="2" eb="3">
      <t>ド</t>
    </rPh>
    <rPh sb="5" eb="7">
      <t>サブン</t>
    </rPh>
    <phoneticPr fontId="3"/>
  </si>
  <si>
    <t>前年度との差分</t>
    <rPh sb="0" eb="2">
      <t>ゼンネン</t>
    </rPh>
    <rPh sb="2" eb="3">
      <t>ド</t>
    </rPh>
    <rPh sb="5" eb="7">
      <t>サブン</t>
    </rPh>
    <phoneticPr fontId="3"/>
  </si>
  <si>
    <t>指導対象者群別 患者一人当たりの医療費</t>
    <rPh sb="0" eb="2">
      <t>シドウ</t>
    </rPh>
    <rPh sb="2" eb="5">
      <t>タイショウシャ</t>
    </rPh>
    <rPh sb="5" eb="6">
      <t>グン</t>
    </rPh>
    <rPh sb="6" eb="7">
      <t>ベツ</t>
    </rPh>
    <rPh sb="8" eb="10">
      <t>カンジャ</t>
    </rPh>
    <rPh sb="10" eb="12">
      <t>ヒトリ</t>
    </rPh>
    <rPh sb="12" eb="13">
      <t>ア</t>
    </rPh>
    <rPh sb="16" eb="19">
      <t>イリョウヒ</t>
    </rPh>
    <phoneticPr fontId="3"/>
  </si>
  <si>
    <t>健診未
受診者数
(人)</t>
    <rPh sb="0" eb="2">
      <t>ケンシン</t>
    </rPh>
    <rPh sb="4" eb="6">
      <t>ジュシン</t>
    </rPh>
    <rPh sb="6" eb="7">
      <t>シャ</t>
    </rPh>
    <rPh sb="7" eb="8">
      <t>スウ</t>
    </rPh>
    <rPh sb="10" eb="11">
      <t>ニン</t>
    </rPh>
    <phoneticPr fontId="3"/>
  </si>
  <si>
    <t>医科健診受診率</t>
    <rPh sb="0" eb="4">
      <t>イカケンシン</t>
    </rPh>
    <rPh sb="4" eb="6">
      <t>ジュシン</t>
    </rPh>
    <rPh sb="6" eb="7">
      <t>リツ</t>
    </rPh>
    <phoneticPr fontId="3"/>
  </si>
  <si>
    <t>広域連合全体(要介護度別)</t>
    <rPh sb="0" eb="2">
      <t>コウイキ</t>
    </rPh>
    <rPh sb="2" eb="4">
      <t>レンゴウ</t>
    </rPh>
    <rPh sb="4" eb="6">
      <t>ゼンタイ</t>
    </rPh>
    <phoneticPr fontId="3"/>
  </si>
  <si>
    <t>要介護度</t>
    <phoneticPr fontId="3"/>
  </si>
  <si>
    <t>医科健診受診率</t>
    <rPh sb="0" eb="4">
      <t>イカケンシン</t>
    </rPh>
    <rPh sb="4" eb="7">
      <t>ジュシンリツ</t>
    </rPh>
    <phoneticPr fontId="3"/>
  </si>
  <si>
    <t>医科健診受診率と相関関係のある項目の分析</t>
    <rPh sb="0" eb="2">
      <t>イカ</t>
    </rPh>
    <rPh sb="2" eb="7">
      <t>ケンシンジュシンリツ</t>
    </rPh>
    <rPh sb="8" eb="10">
      <t>ソウカン</t>
    </rPh>
    <rPh sb="10" eb="12">
      <t>カンケイ</t>
    </rPh>
    <rPh sb="15" eb="17">
      <t>コウモク</t>
    </rPh>
    <rPh sb="18" eb="20">
      <t>ブンセキ</t>
    </rPh>
    <phoneticPr fontId="3"/>
  </si>
  <si>
    <t>　医科健診受診率と相関の高かった(0.4以上とした)項目のうち、項目間に強い相関があったもの(0.7以上)については医科健診</t>
  </si>
  <si>
    <t>受診率との相関係数の高い方のみを残し、分析対象として14項目を絞り込んだ。</t>
    <rPh sb="19" eb="23">
      <t>ブンセキタイショウ</t>
    </rPh>
    <rPh sb="28" eb="30">
      <t>コウモク</t>
    </rPh>
    <rPh sb="31" eb="32">
      <t>シボ</t>
    </rPh>
    <rPh sb="33" eb="34">
      <t>コ</t>
    </rPh>
    <phoneticPr fontId="3"/>
  </si>
  <si>
    <t>　分析対象の14項目で重回帰分析をしたところ、以下の5項目が抽出された。</t>
    <rPh sb="1" eb="5">
      <t>ブンセキタイショウ</t>
    </rPh>
    <rPh sb="30" eb="32">
      <t>チュウシュツ</t>
    </rPh>
    <phoneticPr fontId="3"/>
  </si>
  <si>
    <t>医科健診受診率との相関</t>
    <rPh sb="0" eb="2">
      <t>イカ</t>
    </rPh>
    <rPh sb="2" eb="7">
      <t>ケンシンジュシンリツ</t>
    </rPh>
    <rPh sb="9" eb="11">
      <t>ソウカン</t>
    </rPh>
    <phoneticPr fontId="3"/>
  </si>
  <si>
    <t>相関係数</t>
    <rPh sb="0" eb="2">
      <t>ソウカン</t>
    </rPh>
    <rPh sb="2" eb="4">
      <t>ケイスウ</t>
    </rPh>
    <phoneticPr fontId="3"/>
  </si>
  <si>
    <t>p値</t>
    <rPh sb="1" eb="2">
      <t>チ</t>
    </rPh>
    <phoneticPr fontId="3"/>
  </si>
  <si>
    <t>推計残存歯数20本以上の者の割合</t>
    <rPh sb="12" eb="13">
      <t>モノ</t>
    </rPh>
    <phoneticPr fontId="3"/>
  </si>
  <si>
    <t>重症化予防指導対象者割合(被保険者数に占める割合)</t>
    <rPh sb="0" eb="3">
      <t>ジュウショウカ</t>
    </rPh>
    <rPh sb="3" eb="5">
      <t>ヨボウ</t>
    </rPh>
    <rPh sb="5" eb="7">
      <t>シドウ</t>
    </rPh>
    <rPh sb="7" eb="9">
      <t>タイショウ</t>
    </rPh>
    <rPh sb="9" eb="10">
      <t>シャ</t>
    </rPh>
    <rPh sb="10" eb="12">
      <t>ワリアイ</t>
    </rPh>
    <rPh sb="13" eb="17">
      <t>ヒホケンシャ</t>
    </rPh>
    <rPh sb="17" eb="18">
      <t>スウ</t>
    </rPh>
    <rPh sb="19" eb="20">
      <t>シ</t>
    </rPh>
    <rPh sb="22" eb="24">
      <t>ワリアイ</t>
    </rPh>
    <phoneticPr fontId="3"/>
  </si>
  <si>
    <t>高齢者の疾病患者割合(総患者数に占める割合)</t>
  </si>
  <si>
    <t>相互作用(禁忌)薬剤使用患者割合(長期多剤服薬者数に占める割合)</t>
  </si>
  <si>
    <t>全ての変数においてp値＜0.05であり、母相関係数が0であるという帰無仮説は棄却された。</t>
    <rPh sb="0" eb="1">
      <t>スベ</t>
    </rPh>
    <rPh sb="3" eb="5">
      <t>ヘンスウ</t>
    </rPh>
    <rPh sb="10" eb="11">
      <t>アタイ</t>
    </rPh>
    <rPh sb="33" eb="37">
      <t>キムカセツ</t>
    </rPh>
    <rPh sb="38" eb="40">
      <t>キキャク</t>
    </rPh>
    <phoneticPr fontId="3"/>
  </si>
  <si>
    <t>回帰統計</t>
  </si>
  <si>
    <t>重相関係数 R</t>
    <rPh sb="3" eb="5">
      <t>ケイスウ</t>
    </rPh>
    <phoneticPr fontId="3"/>
  </si>
  <si>
    <t>決定係数 R2</t>
    <rPh sb="0" eb="4">
      <t>ケッテイケイスウ</t>
    </rPh>
    <phoneticPr fontId="3"/>
  </si>
  <si>
    <t>自由度調整済み決定係数 R2</t>
    <rPh sb="0" eb="3">
      <t>ジユウド</t>
    </rPh>
    <rPh sb="3" eb="5">
      <t>チョウセイ</t>
    </rPh>
    <rPh sb="5" eb="6">
      <t>ズ</t>
    </rPh>
    <rPh sb="7" eb="11">
      <t>ケッテイケイスウ</t>
    </rPh>
    <phoneticPr fontId="3"/>
  </si>
  <si>
    <t>標準誤差</t>
    <phoneticPr fontId="3"/>
  </si>
  <si>
    <t>観測数</t>
    <phoneticPr fontId="3"/>
  </si>
  <si>
    <t>分散分析表</t>
  </si>
  <si>
    <t>自由度</t>
  </si>
  <si>
    <t>変動</t>
  </si>
  <si>
    <t>分散</t>
  </si>
  <si>
    <t>観測された分散比</t>
  </si>
  <si>
    <t>有意F</t>
    <phoneticPr fontId="3"/>
  </si>
  <si>
    <t>回帰</t>
  </si>
  <si>
    <t>残差</t>
  </si>
  <si>
    <t>合計</t>
  </si>
  <si>
    <t>有意F＜0.05であり、重相関係数は0であるという帰無仮説は棄却された。</t>
    <rPh sb="0" eb="2">
      <t>ユウイ</t>
    </rPh>
    <rPh sb="12" eb="15">
      <t>ジュウソウカン</t>
    </rPh>
    <rPh sb="15" eb="17">
      <t>ケイスウ</t>
    </rPh>
    <rPh sb="25" eb="29">
      <t>キムカセツ</t>
    </rPh>
    <rPh sb="30" eb="32">
      <t>キキャク</t>
    </rPh>
    <phoneticPr fontId="3"/>
  </si>
  <si>
    <t>標準偏回帰係数</t>
    <rPh sb="0" eb="2">
      <t>ヒョウジュン</t>
    </rPh>
    <rPh sb="2" eb="3">
      <t>ヘン</t>
    </rPh>
    <rPh sb="3" eb="5">
      <t>カイキ</t>
    </rPh>
    <rPh sb="5" eb="7">
      <t>ケイスウ</t>
    </rPh>
    <phoneticPr fontId="3"/>
  </si>
  <si>
    <t>t値</t>
    <rPh sb="1" eb="2">
      <t>アタイ</t>
    </rPh>
    <phoneticPr fontId="3"/>
  </si>
  <si>
    <t>p値</t>
    <rPh sb="1" eb="2">
      <t>アタイ</t>
    </rPh>
    <phoneticPr fontId="3"/>
  </si>
  <si>
    <t>相互作用(禁忌)薬剤使用患者割合(長期多剤服薬者数に占める割合)</t>
    <phoneticPr fontId="3"/>
  </si>
  <si>
    <t>全ての変数においてp値＜0.05であり、標準偏回帰係数は0であるという帰無仮説は棄却された。</t>
    <rPh sb="3" eb="5">
      <t>ヘンスウ</t>
    </rPh>
    <rPh sb="10" eb="11">
      <t>アタイ</t>
    </rPh>
    <rPh sb="20" eb="27">
      <t>ヒョウジュンヘンカイキケイスウ</t>
    </rPh>
    <rPh sb="35" eb="39">
      <t>キムカセツ</t>
    </rPh>
    <rPh sb="40" eb="42">
      <t>キキャク</t>
    </rPh>
    <phoneticPr fontId="3"/>
  </si>
  <si>
    <t>　医科健診受診率を上げる方向への影響力が最も大きかったのは、「重症化予防指導対象者割合」である。重症化予防指導対象</t>
    <rPh sb="1" eb="3">
      <t>イカ</t>
    </rPh>
    <rPh sb="3" eb="5">
      <t>ケンシン</t>
    </rPh>
    <rPh sb="5" eb="8">
      <t>ジュシンリツ</t>
    </rPh>
    <rPh sb="9" eb="10">
      <t>ア</t>
    </rPh>
    <rPh sb="12" eb="14">
      <t>ホウコウ</t>
    </rPh>
    <rPh sb="16" eb="18">
      <t>エイキョウ</t>
    </rPh>
    <rPh sb="18" eb="19">
      <t>チカラ</t>
    </rPh>
    <rPh sb="20" eb="21">
      <t>モット</t>
    </rPh>
    <rPh sb="22" eb="23">
      <t>オオ</t>
    </rPh>
    <rPh sb="31" eb="36">
      <t>ジュウショウカヨボウ</t>
    </rPh>
    <rPh sb="36" eb="38">
      <t>シドウ</t>
    </rPh>
    <rPh sb="38" eb="41">
      <t>タイショウシャ</t>
    </rPh>
    <rPh sb="41" eb="43">
      <t>ワリアイ</t>
    </rPh>
    <phoneticPr fontId="3"/>
  </si>
  <si>
    <t>者は腎症3、4期が対象であり、医療機関への受診はしているが病気の進行を防ぐため、自身の健康状態をこまめに把握すること</t>
    <rPh sb="9" eb="11">
      <t>タイショウ</t>
    </rPh>
    <rPh sb="15" eb="17">
      <t>イリョウ</t>
    </rPh>
    <rPh sb="17" eb="19">
      <t>キカン</t>
    </rPh>
    <rPh sb="21" eb="23">
      <t>ジュシン</t>
    </rPh>
    <rPh sb="29" eb="31">
      <t>ビョウキ</t>
    </rPh>
    <rPh sb="32" eb="34">
      <t>シンコウ</t>
    </rPh>
    <rPh sb="35" eb="36">
      <t>フセ</t>
    </rPh>
    <rPh sb="40" eb="42">
      <t>ジシン</t>
    </rPh>
    <rPh sb="43" eb="45">
      <t>ケンコウ</t>
    </rPh>
    <rPh sb="45" eb="47">
      <t>ジョウタイ</t>
    </rPh>
    <rPh sb="52" eb="54">
      <t>ハアク</t>
    </rPh>
    <phoneticPr fontId="3"/>
  </si>
  <si>
    <t>の重要性も感じていると推測される。また、自身の病気を知ったきっかけが過去に受診した医科健診である可能性も考えられ、</t>
    <rPh sb="20" eb="22">
      <t>ジシン</t>
    </rPh>
    <rPh sb="23" eb="25">
      <t>ビョウキ</t>
    </rPh>
    <rPh sb="26" eb="27">
      <t>シ</t>
    </rPh>
    <rPh sb="34" eb="36">
      <t>カコ</t>
    </rPh>
    <rPh sb="37" eb="39">
      <t>ジュシン</t>
    </rPh>
    <rPh sb="41" eb="45">
      <t>イカケンシン</t>
    </rPh>
    <rPh sb="48" eb="51">
      <t>カノウセイ</t>
    </rPh>
    <rPh sb="52" eb="53">
      <t>カンガ</t>
    </rPh>
    <phoneticPr fontId="3"/>
  </si>
  <si>
    <t>もとより医科健診受診の必要性が理解できている対象者であるとも考えられる。医科健診受診率を上げる方向への影響力が2番</t>
    <rPh sb="8" eb="10">
      <t>ジュシン</t>
    </rPh>
    <rPh sb="22" eb="25">
      <t>タイショウシャ</t>
    </rPh>
    <rPh sb="30" eb="31">
      <t>カンガ</t>
    </rPh>
    <rPh sb="47" eb="49">
      <t>ホウコウ</t>
    </rPh>
    <phoneticPr fontId="3"/>
  </si>
  <si>
    <t>目に高かったのは「推計残存歯数20本以上の者の割合」である。推計残存歯数が20本以上の者は、健康意識の高さから歯の健康</t>
    <rPh sb="21" eb="22">
      <t>モノ</t>
    </rPh>
    <rPh sb="30" eb="32">
      <t>スイケイ</t>
    </rPh>
    <rPh sb="35" eb="36">
      <t>スウ</t>
    </rPh>
    <rPh sb="43" eb="44">
      <t>モノ</t>
    </rPh>
    <rPh sb="51" eb="52">
      <t>タカ</t>
    </rPh>
    <phoneticPr fontId="3"/>
  </si>
  <si>
    <t>にも気を遣っていると推測される。これらの事から医科健診の受診率の高さには、健康意識が高く、医科健診受診の必要性を理</t>
    <rPh sb="2" eb="3">
      <t>キ</t>
    </rPh>
    <rPh sb="23" eb="27">
      <t>イカケンシン</t>
    </rPh>
    <rPh sb="39" eb="41">
      <t>イシキ</t>
    </rPh>
    <rPh sb="42" eb="43">
      <t>タカ</t>
    </rPh>
    <phoneticPr fontId="3"/>
  </si>
  <si>
    <t>解する被保険者の多さが大きく影響すると考えられる。</t>
    <rPh sb="8" eb="9">
      <t>オオ</t>
    </rPh>
    <rPh sb="11" eb="12">
      <t>オオ</t>
    </rPh>
    <rPh sb="14" eb="16">
      <t>エイキョウ</t>
    </rPh>
    <rPh sb="19" eb="20">
      <t>カンガ</t>
    </rPh>
    <phoneticPr fontId="3"/>
  </si>
  <si>
    <t>　一方で、医科健診受診率を下げる方向へ影響力があったのは「高齢者の疾病患者割合」、「相互作用(禁忌)薬剤使用患者割合」</t>
    <rPh sb="1" eb="3">
      <t>イッポウ</t>
    </rPh>
    <rPh sb="5" eb="9">
      <t>イカケンシン</t>
    </rPh>
    <rPh sb="9" eb="12">
      <t>ジュシンリツ</t>
    </rPh>
    <rPh sb="13" eb="14">
      <t>サ</t>
    </rPh>
    <rPh sb="16" eb="18">
      <t>ホウコウ</t>
    </rPh>
    <rPh sb="19" eb="22">
      <t>エイキョウリョク</t>
    </rPh>
    <rPh sb="29" eb="32">
      <t>コウレイシャ</t>
    </rPh>
    <rPh sb="33" eb="35">
      <t>シッペイ</t>
    </rPh>
    <rPh sb="35" eb="37">
      <t>カンジャ</t>
    </rPh>
    <rPh sb="37" eb="39">
      <t>ワリアイ</t>
    </rPh>
    <phoneticPr fontId="3"/>
  </si>
  <si>
    <t>である。高齢者の疾病患者や相互作用薬剤使用患者は、定期的に医療機関を受診していたり、複数の医療機関や診療科へ受診し</t>
    <rPh sb="13" eb="17">
      <t>ソウゴサヨウ</t>
    </rPh>
    <rPh sb="17" eb="19">
      <t>ヤクザイ</t>
    </rPh>
    <rPh sb="19" eb="23">
      <t>シヨウカンジャ</t>
    </rPh>
    <rPh sb="45" eb="49">
      <t>イリョウキカン</t>
    </rPh>
    <rPh sb="50" eb="53">
      <t>シンリョウカ</t>
    </rPh>
    <phoneticPr fontId="3"/>
  </si>
  <si>
    <t>ている事により、医科健診受診の必要性を感じていない可能性があると考えられる。また、高齢者の疾病患者については身体的</t>
    <rPh sb="32" eb="33">
      <t>カンガ</t>
    </rPh>
    <rPh sb="41" eb="44">
      <t>コウレイシャ</t>
    </rPh>
    <rPh sb="45" eb="47">
      <t>シッペイ</t>
    </rPh>
    <rPh sb="47" eb="49">
      <t>カンジャ</t>
    </rPh>
    <rPh sb="49" eb="51">
      <t>シッカンシャ</t>
    </rPh>
    <rPh sb="54" eb="57">
      <t>シンタイテキ</t>
    </rPh>
    <phoneticPr fontId="3"/>
  </si>
  <si>
    <t>な理由から医科健診受診が困難になっている可能性も考えられる。</t>
    <rPh sb="12" eb="14">
      <t>コンナン</t>
    </rPh>
    <phoneticPr fontId="3"/>
  </si>
  <si>
    <t>　上記より、医科健診受診を促すには、健康に関する意識を高め、医科健診受診の必要性を被保険者に理解させること、身体的</t>
    <rPh sb="1" eb="3">
      <t>ジョウキ</t>
    </rPh>
    <rPh sb="18" eb="20">
      <t>ケンコウ</t>
    </rPh>
    <rPh sb="21" eb="22">
      <t>カン</t>
    </rPh>
    <rPh sb="24" eb="26">
      <t>イシキ</t>
    </rPh>
    <rPh sb="27" eb="28">
      <t>タカ</t>
    </rPh>
    <rPh sb="54" eb="57">
      <t>シンタイテキ</t>
    </rPh>
    <phoneticPr fontId="3"/>
  </si>
  <si>
    <t>な理由により医科健診が未受診とならないような対策をすることが必要であると考えられる。</t>
    <rPh sb="8" eb="10">
      <t>ケンシン</t>
    </rPh>
    <rPh sb="11" eb="14">
      <t>ミジュシン</t>
    </rPh>
    <rPh sb="22" eb="24">
      <t>タイサク</t>
    </rPh>
    <rPh sb="30" eb="32">
      <t>ヒツヨウ</t>
    </rPh>
    <rPh sb="36" eb="37">
      <t>カンガ</t>
    </rPh>
    <phoneticPr fontId="3"/>
  </si>
  <si>
    <t>医科健診受診率と分析対象14項目の相関関係</t>
    <rPh sb="0" eb="2">
      <t>イカ</t>
    </rPh>
    <rPh sb="2" eb="7">
      <t>ケンシンジュシンリツ</t>
    </rPh>
    <rPh sb="8" eb="12">
      <t>ブンセキタイショウ</t>
    </rPh>
    <rPh sb="14" eb="16">
      <t>コウモク</t>
    </rPh>
    <rPh sb="17" eb="19">
      <t>ソウカン</t>
    </rPh>
    <rPh sb="19" eb="21">
      <t>カンケイ</t>
    </rPh>
    <phoneticPr fontId="3"/>
  </si>
  <si>
    <t>医科健診受診率</t>
  </si>
  <si>
    <t>患者一人当たりの総医療費</t>
    <phoneticPr fontId="3"/>
  </si>
  <si>
    <t>患者割合(被保険者数に占める割合)</t>
  </si>
  <si>
    <t>歯科患者一人当たりの歯科医療費</t>
    <phoneticPr fontId="3"/>
  </si>
  <si>
    <t>推計残存歯数20本以上の割合</t>
  </si>
  <si>
    <t>歯科健診結果優良者</t>
  </si>
  <si>
    <t>透析患者割合(被保険者数に占める割合)</t>
  </si>
  <si>
    <t>重症化予防指導対象者割合(被保険者数に占める割合)</t>
    <rPh sb="0" eb="3">
      <t>ジュウショウカ</t>
    </rPh>
    <rPh sb="3" eb="5">
      <t>ヨボウ</t>
    </rPh>
    <phoneticPr fontId="3"/>
  </si>
  <si>
    <t>重複受診患者割合(総患者数に占める割合)</t>
  </si>
  <si>
    <t>薬剤併用禁忌割合(総患者数に占める割合)</t>
  </si>
  <si>
    <t>歯科患者割合(被保険者数に占める割合)</t>
  </si>
  <si>
    <t>患者一人当たりのCOVID-19医療費</t>
  </si>
  <si>
    <t>COVID-19患者割合(被保険者数に占める割合)</t>
  </si>
  <si>
    <t>患者割合
(被保険者数に
占める割合)</t>
    <phoneticPr fontId="3"/>
  </si>
  <si>
    <t>歯科患者
一人当たりの
歯科医療費</t>
    <phoneticPr fontId="3"/>
  </si>
  <si>
    <t>歯科患者割合
(被保険者数に
占める割合)</t>
    <phoneticPr fontId="3"/>
  </si>
  <si>
    <t>推計残存歯数
20本以上の割合</t>
    <phoneticPr fontId="3"/>
  </si>
  <si>
    <t>歯科健診結果
優良者</t>
    <phoneticPr fontId="3"/>
  </si>
  <si>
    <t>透析患者割合
(被保険者数に
占める割合)</t>
    <phoneticPr fontId="3"/>
  </si>
  <si>
    <t>重症化予防指導対象者割合
(被保険者数に
占める割合)</t>
    <rPh sb="0" eb="3">
      <t>ジュウショウカ</t>
    </rPh>
    <rPh sb="3" eb="5">
      <t>ヨボウ</t>
    </rPh>
    <phoneticPr fontId="3"/>
  </si>
  <si>
    <t>高齢者の疾病
患者割合
(総患者数に
占める割合)</t>
    <phoneticPr fontId="3"/>
  </si>
  <si>
    <t>薬剤併用禁忌
割合
(総患者数に
占める割合)</t>
    <phoneticPr fontId="3"/>
  </si>
  <si>
    <t>相互作用(禁忌)
薬剤使用患者
割合(長期多剤
服薬者数に
占める割合)</t>
    <phoneticPr fontId="3"/>
  </si>
  <si>
    <t>患者一人当たり
のCOVID-19
医療費</t>
    <phoneticPr fontId="3"/>
  </si>
  <si>
    <t>重複受診
患者割合
(総患者数に
占める割合)</t>
    <phoneticPr fontId="3"/>
  </si>
  <si>
    <t>COVID-19
患者割合
(被保険者数に
占める割合)</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</si>
</sst>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_);[Red]\(&quot;¥&quot;#,##0\)"/>
    <numFmt numFmtId="177" formatCode="#,##0_ "/>
    <numFmt numFmtId="178" formatCode="0.0%"/>
    <numFmt numFmtId="179" formatCode="#,##0_ ;[Red]\-#,##0\ "/>
    <numFmt numFmtId="180" formatCode="#,##0&quot;人&quot;"/>
    <numFmt numFmtId="181" formatCode="&quot;健診受診者&quot;#,##0&quot;人&quot;"/>
    <numFmt numFmtId="182" formatCode="&quot;情報提供者 &quot;#,##0&quot;人&quot;"/>
    <numFmt numFmtId="183" formatCode="&quot;健診未受診者&quot;#,##0&quot;人&quot;"/>
    <numFmt numFmtId="184" formatCode="&quot;健診受診者 &quot;#,##0&quot;人&quot;"/>
    <numFmt numFmtId="185" formatCode="&quot;健診未受診者 &quot;#,##0&quot;人&quot;"/>
    <numFmt numFmtId="186" formatCode="0.0_ ;[Red]\-0.0\ "/>
    <numFmt numFmtId="187" formatCode="0.00_ ;[Red]\-0.00\ "/>
    <numFmt numFmtId="188" formatCode="0.0000_ "/>
    <numFmt numFmtId="189" formatCode="0.000000000000_ "/>
    <numFmt numFmtId="190" formatCode="0.000_ "/>
    <numFmt numFmtId="191" formatCode="0.00000000000_ "/>
    <numFmt numFmtId="192" formatCode="0_ "/>
    <numFmt numFmtId="193" formatCode="#,##0.000000_ "/>
    <numFmt numFmtId="194" formatCode="0.000;&quot;△ &quot;0.000"/>
  </numFmts>
  <fonts count="59">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8"/>
      <color theme="1"/>
      <name val="ＭＳ 明朝"/>
      <family val="1"/>
      <charset val="128"/>
    </font>
    <font>
      <b/>
      <sz val="8"/>
      <name val="ＭＳ 明朝"/>
      <family val="1"/>
      <charset val="128"/>
    </font>
    <font>
      <sz val="8"/>
      <name val="ＭＳ 明朝"/>
      <family val="1"/>
      <charset val="128"/>
    </font>
    <font>
      <sz val="9"/>
      <color theme="1"/>
      <name val="ＭＳ 明朝"/>
      <family val="1"/>
      <charset val="128"/>
    </font>
    <font>
      <b/>
      <i/>
      <sz val="11"/>
      <color rgb="FFFF0000"/>
      <name val="ＭＳ 明朝"/>
      <family val="1"/>
      <charset val="128"/>
    </font>
    <font>
      <i/>
      <sz val="9"/>
      <name val="ＭＳ 明朝"/>
      <family val="1"/>
      <charset val="128"/>
    </font>
    <font>
      <sz val="7"/>
      <color theme="1"/>
      <name val="ＭＳ 明朝"/>
      <family val="1"/>
      <charset val="128"/>
    </font>
    <font>
      <b/>
      <i/>
      <sz val="9"/>
      <color rgb="FFFF0000"/>
      <name val="ＭＳ 明朝"/>
      <family val="1"/>
      <charset val="128"/>
    </font>
    <font>
      <sz val="10"/>
      <color rgb="FFFF0000"/>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b/>
      <sz val="8"/>
      <color theme="1"/>
      <name val="ＭＳ 明朝"/>
      <family val="1"/>
      <charset val="128"/>
    </font>
    <font>
      <b/>
      <sz val="11"/>
      <color theme="1"/>
      <name val="ＭＳ 明朝"/>
      <family val="1"/>
      <charset val="128"/>
    </font>
    <font>
      <sz val="10"/>
      <color theme="1"/>
      <name val="ＭＳ Ｐゴシック"/>
      <family val="2"/>
      <charset val="128"/>
      <scheme val="minor"/>
    </font>
    <font>
      <b/>
      <sz val="10"/>
      <name val="ＭＳ 明朝"/>
      <family val="1"/>
      <charset val="128"/>
    </font>
    <font>
      <b/>
      <sz val="10"/>
      <color theme="1"/>
      <name val="ＭＳ 明朝"/>
      <family val="1"/>
      <charset val="128"/>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2DCDB"/>
        <bgColor indexed="64"/>
      </patternFill>
    </fill>
    <fill>
      <patternFill patternType="solid">
        <fgColor rgb="FFDCE6F1"/>
        <bgColor indexed="64"/>
      </patternFill>
    </fill>
  </fills>
  <borders count="56">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dotted">
        <color auto="1"/>
      </bottom>
      <diagonal/>
    </border>
    <border>
      <left/>
      <right/>
      <top style="dotted">
        <color auto="1"/>
      </top>
      <bottom/>
      <diagonal/>
    </border>
    <border>
      <left style="thin">
        <color indexed="64"/>
      </left>
      <right style="thin">
        <color indexed="64"/>
      </right>
      <top/>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double">
        <color indexed="64"/>
      </top>
      <bottom style="thin">
        <color indexed="64"/>
      </bottom>
      <diagonal/>
    </border>
    <border>
      <left style="hair">
        <color indexed="64"/>
      </left>
      <right/>
      <top style="thin">
        <color indexed="64"/>
      </top>
      <bottom style="thin">
        <color indexed="64"/>
      </bottom>
      <diagonal/>
    </border>
    <border>
      <left/>
      <right/>
      <top style="medium">
        <color indexed="64"/>
      </top>
      <bottom/>
      <diagonal/>
    </border>
    <border>
      <left/>
      <right/>
      <top/>
      <bottom style="medium">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48" fillId="43" borderId="0" applyBorder="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38"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50" fillId="0" borderId="0"/>
    <xf numFmtId="0" fontId="31" fillId="0" borderId="0">
      <alignment vertical="center"/>
    </xf>
    <xf numFmtId="0" fontId="51"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349">
    <xf numFmtId="0" fontId="0" fillId="0" borderId="0" xfId="0">
      <alignment vertical="center"/>
    </xf>
    <xf numFmtId="0" fontId="36" fillId="0" borderId="0" xfId="0" applyFont="1">
      <alignment vertical="center"/>
    </xf>
    <xf numFmtId="0" fontId="37" fillId="0" borderId="0" xfId="0" applyFont="1" applyFill="1" applyBorder="1" applyAlignment="1">
      <alignment horizontal="center" vertical="center"/>
    </xf>
    <xf numFmtId="0" fontId="37" fillId="0" borderId="0" xfId="0" applyFont="1">
      <alignment vertical="center"/>
    </xf>
    <xf numFmtId="0" fontId="37" fillId="0" borderId="0" xfId="0" applyFont="1" applyFill="1" applyBorder="1" applyAlignment="1">
      <alignment vertical="center"/>
    </xf>
    <xf numFmtId="0" fontId="37" fillId="0" borderId="3" xfId="0" applyFont="1" applyFill="1" applyBorder="1" applyAlignment="1">
      <alignment horizontal="center" vertical="center"/>
    </xf>
    <xf numFmtId="0" fontId="36" fillId="0" borderId="0" xfId="0" applyFont="1" applyAlignment="1">
      <alignment vertical="center"/>
    </xf>
    <xf numFmtId="0" fontId="37" fillId="28" borderId="3" xfId="0" applyFont="1" applyFill="1" applyBorder="1" applyAlignment="1">
      <alignment horizontal="center" vertical="center"/>
    </xf>
    <xf numFmtId="0" fontId="37" fillId="28" borderId="28" xfId="0" applyFont="1" applyFill="1" applyBorder="1" applyAlignment="1">
      <alignment horizontal="center" vertical="center"/>
    </xf>
    <xf numFmtId="0" fontId="37" fillId="28" borderId="36" xfId="0" applyFont="1" applyFill="1" applyBorder="1" applyAlignment="1">
      <alignment horizontal="center" vertical="center"/>
    </xf>
    <xf numFmtId="0" fontId="37" fillId="0" borderId="7" xfId="0" applyFont="1" applyFill="1" applyBorder="1" applyAlignment="1">
      <alignment horizontal="center" vertical="center"/>
    </xf>
    <xf numFmtId="0" fontId="40" fillId="0" borderId="0" xfId="1" applyNumberFormat="1" applyFont="1" applyFill="1" applyBorder="1" applyAlignment="1">
      <alignment vertical="center"/>
    </xf>
    <xf numFmtId="0" fontId="41" fillId="0" borderId="0" xfId="1" applyNumberFormat="1" applyFont="1" applyFill="1" applyBorder="1" applyAlignment="1">
      <alignment vertical="center"/>
    </xf>
    <xf numFmtId="0" fontId="37" fillId="28" borderId="27" xfId="0" applyFont="1" applyFill="1" applyBorder="1" applyAlignment="1">
      <alignment vertical="center"/>
    </xf>
    <xf numFmtId="0" fontId="37" fillId="28" borderId="24" xfId="0" applyFont="1" applyFill="1" applyBorder="1" applyAlignment="1">
      <alignment vertical="center"/>
    </xf>
    <xf numFmtId="0" fontId="37" fillId="0" borderId="25" xfId="0" applyFont="1" applyFill="1" applyBorder="1" applyAlignment="1">
      <alignment vertical="center" wrapText="1"/>
    </xf>
    <xf numFmtId="0" fontId="37" fillId="0" borderId="28" xfId="0" applyFont="1" applyFill="1" applyBorder="1">
      <alignment vertical="center"/>
    </xf>
    <xf numFmtId="178" fontId="47" fillId="0" borderId="0" xfId="0" applyNumberFormat="1" applyFont="1" applyFill="1" applyBorder="1" applyAlignment="1">
      <alignment horizontal="right" vertical="center" shrinkToFit="1"/>
    </xf>
    <xf numFmtId="0" fontId="37" fillId="28" borderId="28" xfId="0" applyFont="1" applyFill="1" applyBorder="1" applyAlignment="1">
      <alignment horizontal="center" vertical="center" shrinkToFit="1"/>
    </xf>
    <xf numFmtId="0" fontId="37" fillId="28" borderId="29" xfId="0" applyFont="1" applyFill="1" applyBorder="1" applyAlignment="1">
      <alignment horizontal="center" vertical="center" shrinkToFit="1"/>
    </xf>
    <xf numFmtId="0" fontId="37" fillId="28" borderId="30" xfId="0" applyFont="1" applyFill="1" applyBorder="1" applyAlignment="1">
      <alignment horizontal="center" vertical="center" shrinkToFit="1"/>
    </xf>
    <xf numFmtId="0" fontId="42" fillId="28" borderId="30"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0" borderId="0" xfId="0" applyFont="1" applyFill="1" applyBorder="1" applyAlignment="1">
      <alignment vertical="center" wrapText="1"/>
    </xf>
    <xf numFmtId="0" fontId="37" fillId="28" borderId="28" xfId="0" applyFont="1" applyFill="1" applyBorder="1" applyAlignment="1">
      <alignment horizontal="center" vertical="center" wrapText="1"/>
    </xf>
    <xf numFmtId="0" fontId="37" fillId="0" borderId="3" xfId="1386" applyFont="1" applyFill="1" applyBorder="1" applyAlignment="1">
      <alignment vertical="center" shrinkToFit="1"/>
    </xf>
    <xf numFmtId="0" fontId="37" fillId="28" borderId="18" xfId="0" applyFont="1" applyFill="1" applyBorder="1" applyAlignment="1">
      <alignment horizontal="center" vertical="center"/>
    </xf>
    <xf numFmtId="0" fontId="37" fillId="0" borderId="0" xfId="0" applyFont="1" applyFill="1" applyBorder="1" applyAlignment="1">
      <alignment horizontal="center" vertical="center" wrapText="1"/>
    </xf>
    <xf numFmtId="0" fontId="37" fillId="0" borderId="0" xfId="0" applyFont="1" applyAlignment="1">
      <alignment vertical="center"/>
    </xf>
    <xf numFmtId="0" fontId="52" fillId="0" borderId="0" xfId="0" applyFont="1" applyFill="1" applyBorder="1" applyAlignment="1">
      <alignment vertical="center"/>
    </xf>
    <xf numFmtId="0" fontId="53" fillId="0" borderId="0" xfId="0" applyFont="1" applyFill="1" applyBorder="1" applyAlignment="1">
      <alignment vertical="center"/>
    </xf>
    <xf numFmtId="0" fontId="36" fillId="27" borderId="0" xfId="0" applyFont="1" applyFill="1" applyAlignment="1">
      <alignment vertical="center"/>
    </xf>
    <xf numFmtId="0" fontId="37" fillId="0" borderId="28" xfId="0" applyFont="1" applyFill="1" applyBorder="1" applyAlignment="1">
      <alignment vertical="center"/>
    </xf>
    <xf numFmtId="0" fontId="39" fillId="0" borderId="0" xfId="0" applyFont="1" applyAlignment="1">
      <alignment vertical="center"/>
    </xf>
    <xf numFmtId="0" fontId="36" fillId="0" borderId="21" xfId="0" applyFont="1" applyBorder="1" applyAlignment="1">
      <alignment vertical="center"/>
    </xf>
    <xf numFmtId="0" fontId="36" fillId="0" borderId="27" xfId="0" applyFont="1" applyBorder="1" applyAlignment="1">
      <alignment vertical="center"/>
    </xf>
    <xf numFmtId="0" fontId="36" fillId="0" borderId="24" xfId="0" applyFont="1" applyBorder="1" applyAlignment="1">
      <alignment vertical="center"/>
    </xf>
    <xf numFmtId="0" fontId="36" fillId="0" borderId="23" xfId="0" applyFont="1" applyBorder="1" applyAlignment="1">
      <alignment vertical="center"/>
    </xf>
    <xf numFmtId="0" fontId="36" fillId="0" borderId="0" xfId="0" applyFont="1" applyBorder="1" applyAlignment="1">
      <alignment vertical="center"/>
    </xf>
    <xf numFmtId="0" fontId="36" fillId="0" borderId="38" xfId="0" applyFont="1" applyBorder="1" applyAlignment="1">
      <alignment vertical="center"/>
    </xf>
    <xf numFmtId="0" fontId="42" fillId="0" borderId="38" xfId="0" applyFont="1" applyBorder="1" applyAlignment="1">
      <alignment vertical="center"/>
    </xf>
    <xf numFmtId="0" fontId="36" fillId="0" borderId="22" xfId="0" applyFont="1" applyBorder="1" applyAlignment="1">
      <alignment vertical="center"/>
    </xf>
    <xf numFmtId="0" fontId="36" fillId="0" borderId="25" xfId="0" applyFont="1" applyBorder="1" applyAlignment="1">
      <alignment vertical="center"/>
    </xf>
    <xf numFmtId="0" fontId="36" fillId="0" borderId="26" xfId="0" applyFont="1" applyBorder="1" applyAlignment="1">
      <alignment vertical="center"/>
    </xf>
    <xf numFmtId="0" fontId="42" fillId="0" borderId="0" xfId="0" applyFont="1" applyAlignment="1">
      <alignment vertical="center"/>
    </xf>
    <xf numFmtId="0" fontId="52" fillId="0" borderId="0" xfId="0" applyFont="1" applyBorder="1" applyAlignment="1">
      <alignment vertical="center"/>
    </xf>
    <xf numFmtId="0" fontId="50" fillId="0" borderId="0" xfId="0" applyFont="1" applyBorder="1" applyAlignment="1">
      <alignment vertical="center"/>
    </xf>
    <xf numFmtId="0" fontId="37" fillId="0" borderId="3" xfId="1386" applyFont="1" applyFill="1" applyBorder="1" applyAlignment="1">
      <alignment vertical="center"/>
    </xf>
    <xf numFmtId="0" fontId="37" fillId="0" borderId="3" xfId="0" applyFont="1" applyFill="1" applyBorder="1" applyAlignment="1">
      <alignment vertical="center"/>
    </xf>
    <xf numFmtId="0" fontId="37" fillId="0" borderId="3" xfId="0" applyFont="1" applyBorder="1" applyAlignment="1">
      <alignment vertical="center"/>
    </xf>
    <xf numFmtId="0" fontId="37" fillId="0" borderId="0" xfId="0" applyFont="1" applyFill="1" applyAlignment="1">
      <alignment vertical="center"/>
    </xf>
    <xf numFmtId="0" fontId="36" fillId="0" borderId="0" xfId="0" applyFont="1" applyFill="1" applyAlignment="1">
      <alignment vertical="center"/>
    </xf>
    <xf numFmtId="177" fontId="36" fillId="0" borderId="0" xfId="0" applyNumberFormat="1" applyFont="1" applyAlignment="1">
      <alignment vertical="center"/>
    </xf>
    <xf numFmtId="177" fontId="37" fillId="0" borderId="0" xfId="0" applyNumberFormat="1" applyFont="1" applyAlignment="1">
      <alignment vertical="center"/>
    </xf>
    <xf numFmtId="0" fontId="37" fillId="0" borderId="4" xfId="0" applyFont="1" applyFill="1" applyBorder="1" applyAlignment="1">
      <alignment horizontal="center" vertical="center" shrinkToFit="1"/>
    </xf>
    <xf numFmtId="178" fontId="37" fillId="0" borderId="33" xfId="0" applyNumberFormat="1" applyFont="1" applyFill="1" applyBorder="1" applyAlignment="1">
      <alignment horizontal="right" vertical="center" shrinkToFit="1"/>
    </xf>
    <xf numFmtId="0" fontId="39" fillId="0" borderId="0" xfId="0" applyFont="1" applyFill="1" applyAlignment="1">
      <alignment vertical="center"/>
    </xf>
    <xf numFmtId="178" fontId="37" fillId="0" borderId="0" xfId="0" applyNumberFormat="1" applyFont="1" applyFill="1" applyBorder="1" applyAlignment="1">
      <alignment horizontal="right" vertical="center" shrinkToFit="1"/>
    </xf>
    <xf numFmtId="0" fontId="36" fillId="0" borderId="0" xfId="0" applyFont="1" applyFill="1">
      <alignment vertical="center"/>
    </xf>
    <xf numFmtId="0" fontId="39" fillId="0" borderId="0" xfId="0" applyFont="1" applyFill="1">
      <alignment vertical="center"/>
    </xf>
    <xf numFmtId="0" fontId="0" fillId="0" borderId="0" xfId="0" applyFill="1">
      <alignment vertical="center"/>
    </xf>
    <xf numFmtId="0" fontId="50" fillId="0" borderId="0" xfId="0" applyFont="1" applyBorder="1" applyAlignment="1">
      <alignment horizontal="left" vertical="center"/>
    </xf>
    <xf numFmtId="0" fontId="50" fillId="0" borderId="0" xfId="0" applyFont="1" applyBorder="1" applyAlignment="1">
      <alignment vertical="center" wrapText="1"/>
    </xf>
    <xf numFmtId="0" fontId="50" fillId="0" borderId="0" xfId="0" applyFont="1" applyFill="1" applyBorder="1">
      <alignment vertical="center"/>
    </xf>
    <xf numFmtId="0" fontId="42" fillId="0" borderId="0" xfId="0" applyFont="1" applyFill="1" applyBorder="1">
      <alignment vertical="center"/>
    </xf>
    <xf numFmtId="0" fontId="50" fillId="0" borderId="0" xfId="0" applyFont="1" applyFill="1" applyBorder="1" applyAlignment="1">
      <alignment vertical="center"/>
    </xf>
    <xf numFmtId="0" fontId="36" fillId="0" borderId="0" xfId="0" applyFont="1" applyBorder="1">
      <alignment vertical="center"/>
    </xf>
    <xf numFmtId="0" fontId="36" fillId="0" borderId="44" xfId="0" applyFont="1" applyBorder="1">
      <alignment vertical="center"/>
    </xf>
    <xf numFmtId="0" fontId="36" fillId="0" borderId="45" xfId="0" applyFont="1" applyBorder="1">
      <alignment vertical="center"/>
    </xf>
    <xf numFmtId="0" fontId="36" fillId="0" borderId="46" xfId="0" applyFont="1" applyBorder="1">
      <alignment vertical="center"/>
    </xf>
    <xf numFmtId="0" fontId="36" fillId="0" borderId="47" xfId="0" applyFont="1" applyBorder="1">
      <alignment vertical="center"/>
    </xf>
    <xf numFmtId="0" fontId="36" fillId="44" borderId="3" xfId="0" applyFont="1" applyFill="1" applyBorder="1">
      <alignment vertical="center"/>
    </xf>
    <xf numFmtId="178" fontId="36" fillId="0" borderId="0" xfId="1917" applyNumberFormat="1" applyFont="1" applyBorder="1">
      <alignment vertical="center"/>
    </xf>
    <xf numFmtId="178" fontId="36" fillId="0" borderId="0" xfId="1917" applyNumberFormat="1" applyFont="1" applyBorder="1" applyAlignment="1">
      <alignment vertical="center"/>
    </xf>
    <xf numFmtId="0" fontId="36" fillId="0" borderId="48" xfId="0" applyFont="1" applyBorder="1" applyAlignment="1">
      <alignment vertical="center"/>
    </xf>
    <xf numFmtId="0" fontId="36" fillId="45" borderId="3" xfId="0" applyFont="1" applyFill="1" applyBorder="1">
      <alignment vertical="center"/>
    </xf>
    <xf numFmtId="0" fontId="36" fillId="46" borderId="3" xfId="0" applyFont="1" applyFill="1" applyBorder="1">
      <alignment vertical="center"/>
    </xf>
    <xf numFmtId="0" fontId="36" fillId="47" borderId="3" xfId="0" applyFont="1" applyFill="1" applyBorder="1">
      <alignment vertical="center"/>
    </xf>
    <xf numFmtId="0" fontId="36" fillId="48" borderId="3" xfId="0" applyFont="1" applyFill="1" applyBorder="1">
      <alignment vertical="center"/>
    </xf>
    <xf numFmtId="0" fontId="36" fillId="0" borderId="49" xfId="0" applyFont="1" applyBorder="1">
      <alignment vertical="center"/>
    </xf>
    <xf numFmtId="0" fontId="36" fillId="0" borderId="50" xfId="0" applyFont="1" applyBorder="1">
      <alignment vertical="center"/>
    </xf>
    <xf numFmtId="0" fontId="36" fillId="0" borderId="51" xfId="0" applyFont="1" applyBorder="1" applyAlignment="1">
      <alignment vertical="center"/>
    </xf>
    <xf numFmtId="0" fontId="36" fillId="0" borderId="48" xfId="0" applyFont="1" applyBorder="1">
      <alignment vertical="center"/>
    </xf>
    <xf numFmtId="0" fontId="36" fillId="0" borderId="51" xfId="0" applyFont="1" applyBorder="1">
      <alignment vertical="center"/>
    </xf>
    <xf numFmtId="0" fontId="36" fillId="0" borderId="0" xfId="1550" applyFont="1">
      <alignment vertical="center"/>
    </xf>
    <xf numFmtId="0" fontId="38" fillId="28" borderId="28" xfId="1550" applyFont="1" applyFill="1" applyBorder="1" applyAlignment="1">
      <alignment horizontal="center" vertical="center"/>
    </xf>
    <xf numFmtId="0" fontId="38" fillId="28" borderId="17" xfId="1550" applyFont="1" applyFill="1" applyBorder="1" applyAlignment="1">
      <alignment horizontal="center" vertical="center"/>
    </xf>
    <xf numFmtId="0" fontId="52" fillId="0" borderId="0" xfId="0" applyFont="1" applyFill="1" applyBorder="1">
      <alignment vertical="center"/>
    </xf>
    <xf numFmtId="49" fontId="37" fillId="0" borderId="0" xfId="1550" applyNumberFormat="1" applyFont="1" applyBorder="1" applyAlignment="1">
      <alignment vertical="center" shrinkToFit="1"/>
    </xf>
    <xf numFmtId="177" fontId="37" fillId="0" borderId="0" xfId="1550" applyNumberFormat="1" applyFont="1" applyFill="1" applyBorder="1" applyAlignment="1">
      <alignment vertical="center" shrinkToFit="1"/>
    </xf>
    <xf numFmtId="178" fontId="37" fillId="0" borderId="0" xfId="1550" applyNumberFormat="1" applyFont="1" applyFill="1" applyBorder="1" applyAlignment="1">
      <alignment vertical="center" shrinkToFit="1"/>
    </xf>
    <xf numFmtId="0" fontId="54" fillId="0" borderId="0" xfId="1550" applyFont="1" applyAlignment="1">
      <alignment vertical="center"/>
    </xf>
    <xf numFmtId="0" fontId="50" fillId="0" borderId="0" xfId="0" applyFont="1">
      <alignment vertical="center"/>
    </xf>
    <xf numFmtId="0" fontId="37" fillId="0" borderId="28" xfId="0" applyFont="1" applyFill="1" applyBorder="1" applyAlignment="1">
      <alignment horizontal="center" vertical="center"/>
    </xf>
    <xf numFmtId="0" fontId="37" fillId="0" borderId="3" xfId="0" applyFont="1" applyBorder="1" applyAlignment="1">
      <alignment horizontal="center" vertical="center"/>
    </xf>
    <xf numFmtId="0" fontId="37" fillId="0" borderId="25" xfId="0" applyFont="1" applyFill="1" applyBorder="1" applyAlignment="1">
      <alignment vertical="center"/>
    </xf>
    <xf numFmtId="0" fontId="38" fillId="0" borderId="3" xfId="1147" applyFont="1" applyFill="1" applyBorder="1" applyAlignment="1" applyProtection="1">
      <alignment vertical="center"/>
      <protection locked="0"/>
    </xf>
    <xf numFmtId="0" fontId="37" fillId="0" borderId="3" xfId="1386" applyFont="1" applyFill="1" applyBorder="1">
      <alignment vertical="center"/>
    </xf>
    <xf numFmtId="178" fontId="37" fillId="0" borderId="30" xfId="0" applyNumberFormat="1" applyFont="1" applyFill="1" applyBorder="1" applyAlignment="1">
      <alignment horizontal="right" vertical="center"/>
    </xf>
    <xf numFmtId="178" fontId="37" fillId="0" borderId="33" xfId="1550" applyNumberFormat="1" applyFont="1" applyFill="1" applyBorder="1" applyAlignment="1">
      <alignment horizontal="right" vertical="center" shrinkToFit="1"/>
    </xf>
    <xf numFmtId="178" fontId="37" fillId="0" borderId="30" xfId="1550" applyNumberFormat="1" applyFont="1" applyFill="1" applyBorder="1" applyAlignment="1">
      <alignment horizontal="right" vertical="center" shrinkToFit="1"/>
    </xf>
    <xf numFmtId="179" fontId="37" fillId="0" borderId="28" xfId="0" applyNumberFormat="1" applyFont="1" applyFill="1" applyBorder="1" applyAlignment="1">
      <alignment horizontal="right" vertical="center" shrinkToFit="1"/>
    </xf>
    <xf numFmtId="179" fontId="37" fillId="0" borderId="31" xfId="0" applyNumberFormat="1" applyFont="1" applyFill="1" applyBorder="1" applyAlignment="1">
      <alignment horizontal="right" vertical="center" shrinkToFit="1"/>
    </xf>
    <xf numFmtId="179" fontId="37" fillId="0" borderId="32" xfId="0" applyNumberFormat="1" applyFont="1" applyFill="1" applyBorder="1" applyAlignment="1">
      <alignment horizontal="right" vertical="center" shrinkToFit="1"/>
    </xf>
    <xf numFmtId="179" fontId="37" fillId="0" borderId="3" xfId="0" applyNumberFormat="1" applyFont="1" applyFill="1" applyBorder="1" applyAlignment="1">
      <alignment horizontal="right" vertical="center"/>
    </xf>
    <xf numFmtId="179" fontId="37" fillId="0" borderId="31" xfId="1550" applyNumberFormat="1" applyFont="1" applyFill="1" applyBorder="1" applyAlignment="1">
      <alignment horizontal="right" vertical="center" shrinkToFit="1"/>
    </xf>
    <xf numFmtId="179" fontId="37" fillId="0" borderId="43" xfId="1550" applyNumberFormat="1" applyFont="1" applyFill="1" applyBorder="1" applyAlignment="1">
      <alignment horizontal="right" vertical="center" shrinkToFit="1"/>
    </xf>
    <xf numFmtId="179" fontId="37" fillId="0" borderId="28" xfId="1550" applyNumberFormat="1" applyFont="1" applyFill="1" applyBorder="1" applyAlignment="1">
      <alignment horizontal="right" vertical="center" shrinkToFit="1"/>
    </xf>
    <xf numFmtId="179" fontId="37" fillId="0" borderId="36" xfId="1550" applyNumberFormat="1" applyFont="1" applyFill="1" applyBorder="1" applyAlignment="1">
      <alignment horizontal="right" vertical="center" shrinkToFit="1"/>
    </xf>
    <xf numFmtId="178" fontId="36" fillId="0" borderId="0" xfId="0" applyNumberFormat="1" applyFont="1" applyFill="1" applyAlignment="1">
      <alignment vertical="center"/>
    </xf>
    <xf numFmtId="177" fontId="36" fillId="0" borderId="0" xfId="0" applyNumberFormat="1" applyFont="1" applyFill="1" applyAlignment="1">
      <alignment vertical="center"/>
    </xf>
    <xf numFmtId="10" fontId="36" fillId="0" borderId="0" xfId="0" applyNumberFormat="1" applyFont="1" applyFill="1" applyAlignment="1">
      <alignment vertical="center"/>
    </xf>
    <xf numFmtId="0" fontId="55" fillId="0" borderId="0" xfId="0" applyFont="1" applyAlignment="1">
      <alignment vertical="center"/>
    </xf>
    <xf numFmtId="179" fontId="37" fillId="0" borderId="36" xfId="0" applyNumberFormat="1" applyFont="1" applyFill="1" applyBorder="1" applyAlignment="1">
      <alignment horizontal="right" vertical="center" shrinkToFit="1"/>
    </xf>
    <xf numFmtId="178" fontId="37" fillId="0" borderId="18" xfId="0" applyNumberFormat="1" applyFont="1" applyFill="1" applyBorder="1" applyAlignment="1">
      <alignment horizontal="right" vertical="center"/>
    </xf>
    <xf numFmtId="179" fontId="37" fillId="0" borderId="28" xfId="1577" applyNumberFormat="1" applyFont="1" applyFill="1" applyBorder="1" applyAlignment="1">
      <alignment horizontal="right" vertical="center" shrinkToFit="1"/>
    </xf>
    <xf numFmtId="179" fontId="37" fillId="0" borderId="36" xfId="1577" applyNumberFormat="1" applyFont="1" applyFill="1" applyBorder="1" applyAlignment="1">
      <alignment horizontal="right" vertical="center" shrinkToFit="1"/>
    </xf>
    <xf numFmtId="179" fontId="37" fillId="0" borderId="34" xfId="0" applyNumberFormat="1" applyFont="1" applyFill="1" applyBorder="1" applyAlignment="1">
      <alignment horizontal="right" vertical="center"/>
    </xf>
    <xf numFmtId="179" fontId="37" fillId="0" borderId="37" xfId="0" applyNumberFormat="1" applyFont="1" applyFill="1" applyBorder="1" applyAlignment="1">
      <alignment horizontal="right" vertical="center"/>
    </xf>
    <xf numFmtId="179" fontId="37" fillId="0" borderId="34" xfId="0" applyNumberFormat="1" applyFont="1" applyFill="1" applyBorder="1" applyAlignment="1">
      <alignment horizontal="right" vertical="center" shrinkToFit="1"/>
    </xf>
    <xf numFmtId="179" fontId="37" fillId="0" borderId="35" xfId="0" applyNumberFormat="1" applyFont="1" applyFill="1" applyBorder="1" applyAlignment="1">
      <alignment horizontal="right" vertical="center" shrinkToFit="1"/>
    </xf>
    <xf numFmtId="178" fontId="37" fillId="0" borderId="20"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xf>
    <xf numFmtId="179" fontId="37" fillId="0" borderId="19" xfId="0" applyNumberFormat="1" applyFont="1" applyFill="1" applyBorder="1" applyAlignment="1">
      <alignment horizontal="right" vertical="center" shrinkToFit="1"/>
    </xf>
    <xf numFmtId="179" fontId="37" fillId="0" borderId="29" xfId="0" applyNumberFormat="1" applyFont="1" applyFill="1" applyBorder="1" applyAlignment="1">
      <alignment horizontal="right" vertical="center" shrinkToFit="1"/>
    </xf>
    <xf numFmtId="0" fontId="36" fillId="0" borderId="23" xfId="0" applyFont="1" applyFill="1" applyBorder="1" applyAlignment="1">
      <alignment vertical="center"/>
    </xf>
    <xf numFmtId="180" fontId="43" fillId="0" borderId="3" xfId="0" applyNumberFormat="1" applyFont="1" applyFill="1" applyBorder="1" applyAlignment="1">
      <alignment horizontal="right" vertical="center" shrinkToFit="1"/>
    </xf>
    <xf numFmtId="0" fontId="36" fillId="0" borderId="0" xfId="0" applyFont="1" applyFill="1" applyBorder="1" applyAlignment="1">
      <alignment vertical="center"/>
    </xf>
    <xf numFmtId="0" fontId="42" fillId="0" borderId="38" xfId="0" applyFont="1" applyFill="1" applyBorder="1" applyAlignment="1">
      <alignment vertical="center"/>
    </xf>
    <xf numFmtId="0" fontId="45" fillId="0" borderId="23" xfId="0" applyFont="1" applyFill="1" applyBorder="1" applyAlignment="1">
      <alignment horizontal="right" vertical="center"/>
    </xf>
    <xf numFmtId="0" fontId="36" fillId="0" borderId="40" xfId="0" applyFont="1" applyFill="1" applyBorder="1" applyAlignment="1">
      <alignment vertical="center"/>
    </xf>
    <xf numFmtId="0" fontId="36" fillId="0" borderId="41" xfId="0" applyFont="1" applyFill="1" applyBorder="1" applyAlignment="1">
      <alignment vertical="center"/>
    </xf>
    <xf numFmtId="181" fontId="43" fillId="0" borderId="0" xfId="0" applyNumberFormat="1" applyFont="1" applyFill="1" applyBorder="1" applyAlignment="1">
      <alignment vertical="center"/>
    </xf>
    <xf numFmtId="182" fontId="43" fillId="0" borderId="0" xfId="0" applyNumberFormat="1" applyFont="1" applyFill="1" applyBorder="1" applyAlignment="1">
      <alignment horizontal="center" vertical="center"/>
    </xf>
    <xf numFmtId="183" fontId="43" fillId="0" borderId="0" xfId="0" applyNumberFormat="1" applyFont="1" applyFill="1" applyBorder="1" applyAlignment="1">
      <alignment horizontal="center" vertical="center"/>
    </xf>
    <xf numFmtId="0" fontId="36" fillId="0" borderId="38" xfId="0" applyFont="1" applyFill="1" applyBorder="1" applyAlignment="1">
      <alignment vertical="center"/>
    </xf>
    <xf numFmtId="180" fontId="44" fillId="49" borderId="4" xfId="0" applyNumberFormat="1" applyFont="1" applyFill="1" applyBorder="1" applyAlignment="1">
      <alignment horizontal="right" vertical="center" shrinkToFit="1"/>
    </xf>
    <xf numFmtId="180" fontId="46" fillId="49" borderId="39" xfId="0" applyNumberFormat="1" applyFont="1" applyFill="1" applyBorder="1" applyAlignment="1">
      <alignment horizontal="right" vertical="center" shrinkToFit="1"/>
    </xf>
    <xf numFmtId="180" fontId="44" fillId="50" borderId="4" xfId="0" applyNumberFormat="1" applyFont="1" applyFill="1" applyBorder="1" applyAlignment="1">
      <alignment horizontal="right" vertical="center" shrinkToFit="1"/>
    </xf>
    <xf numFmtId="180" fontId="46" fillId="50" borderId="39" xfId="0" applyNumberFormat="1" applyFont="1" applyFill="1" applyBorder="1" applyAlignment="1">
      <alignment horizontal="right" vertical="center" shrinkToFit="1"/>
    </xf>
    <xf numFmtId="179" fontId="37" fillId="0" borderId="4" xfId="0" applyNumberFormat="1" applyFont="1" applyFill="1" applyBorder="1" applyAlignment="1">
      <alignment horizontal="right" vertical="center" shrinkToFit="1"/>
    </xf>
    <xf numFmtId="179" fontId="37" fillId="0" borderId="43" xfId="0" applyNumberFormat="1" applyFont="1" applyFill="1" applyBorder="1" applyAlignment="1">
      <alignment horizontal="right" vertical="center" shrinkToFit="1"/>
    </xf>
    <xf numFmtId="10" fontId="37" fillId="0" borderId="33" xfId="0" applyNumberFormat="1" applyFont="1" applyFill="1" applyBorder="1" applyAlignment="1">
      <alignment horizontal="right" vertical="center" shrinkToFit="1"/>
    </xf>
    <xf numFmtId="179" fontId="37" fillId="0" borderId="7" xfId="0" applyNumberFormat="1" applyFont="1" applyFill="1" applyBorder="1" applyAlignment="1">
      <alignment horizontal="right" vertical="center" shrinkToFit="1"/>
    </xf>
    <xf numFmtId="179" fontId="37" fillId="0" borderId="37" xfId="0" applyNumberFormat="1" applyFont="1" applyFill="1" applyBorder="1" applyAlignment="1">
      <alignment horizontal="right" vertical="center" shrinkToFit="1"/>
    </xf>
    <xf numFmtId="10" fontId="37" fillId="0" borderId="20" xfId="0" applyNumberFormat="1" applyFont="1" applyFill="1" applyBorder="1" applyAlignment="1">
      <alignment horizontal="right" vertical="center" shrinkToFit="1"/>
    </xf>
    <xf numFmtId="10" fontId="37" fillId="0" borderId="3" xfId="0" applyNumberFormat="1" applyFont="1" applyFill="1" applyBorder="1" applyAlignment="1">
      <alignment horizontal="right" vertical="center"/>
    </xf>
    <xf numFmtId="10" fontId="37" fillId="0" borderId="6" xfId="0" applyNumberFormat="1" applyFont="1" applyFill="1" applyBorder="1" applyAlignment="1">
      <alignment horizontal="right" vertical="center" shrinkToFit="1"/>
    </xf>
    <xf numFmtId="178" fontId="37" fillId="0" borderId="0" xfId="0" applyNumberFormat="1" applyFont="1" applyFill="1" applyBorder="1" applyAlignment="1">
      <alignment horizontal="right" vertical="center"/>
    </xf>
    <xf numFmtId="179" fontId="37" fillId="0" borderId="0" xfId="0" applyNumberFormat="1" applyFont="1" applyFill="1" applyBorder="1" applyAlignment="1">
      <alignment horizontal="right" vertical="center"/>
    </xf>
    <xf numFmtId="178" fontId="37" fillId="0" borderId="3" xfId="0" applyNumberFormat="1" applyFont="1" applyFill="1" applyBorder="1" applyAlignment="1">
      <alignment horizontal="right" vertical="center" shrinkToFit="1"/>
    </xf>
    <xf numFmtId="0" fontId="37" fillId="0" borderId="0" xfId="0" applyFont="1" applyFill="1" applyBorder="1" applyAlignment="1">
      <alignment horizontal="center" vertical="center" shrinkToFit="1"/>
    </xf>
    <xf numFmtId="10" fontId="37" fillId="0" borderId="0" xfId="0" applyNumberFormat="1" applyFont="1" applyFill="1" applyBorder="1" applyAlignment="1">
      <alignment horizontal="right" vertical="center" shrinkToFit="1"/>
    </xf>
    <xf numFmtId="0" fontId="39" fillId="0" borderId="0" xfId="0" applyFont="1" applyFill="1" applyBorder="1" applyAlignment="1">
      <alignment horizontal="center" vertical="center" shrinkToFit="1"/>
    </xf>
    <xf numFmtId="0" fontId="42" fillId="0" borderId="0" xfId="0" applyFont="1" applyFill="1" applyBorder="1" applyAlignment="1">
      <alignment horizontal="center" vertical="center" wrapText="1"/>
    </xf>
    <xf numFmtId="10" fontId="37" fillId="0" borderId="3" xfId="0" applyNumberFormat="1" applyFont="1" applyFill="1" applyBorder="1" applyAlignment="1">
      <alignment horizontal="right" vertical="center" shrinkToFit="1"/>
    </xf>
    <xf numFmtId="0" fontId="37" fillId="0" borderId="19" xfId="1550" applyNumberFormat="1" applyFont="1" applyBorder="1" applyAlignment="1">
      <alignment vertical="center" shrinkToFit="1"/>
    </xf>
    <xf numFmtId="0" fontId="37" fillId="0" borderId="0" xfId="0" applyFont="1" applyBorder="1" applyAlignment="1">
      <alignment vertical="center"/>
    </xf>
    <xf numFmtId="0" fontId="37" fillId="0" borderId="3" xfId="0" applyFont="1" applyBorder="1" applyAlignment="1">
      <alignment horizontal="center" vertical="center" wrapText="1"/>
    </xf>
    <xf numFmtId="0" fontId="37" fillId="0" borderId="0" xfId="1550" applyFont="1">
      <alignment vertical="center"/>
    </xf>
    <xf numFmtId="0" fontId="37" fillId="0" borderId="3" xfId="1550" applyNumberFormat="1" applyFont="1" applyBorder="1" applyAlignment="1">
      <alignment vertical="center" shrinkToFit="1"/>
    </xf>
    <xf numFmtId="0" fontId="37" fillId="0" borderId="4" xfId="1550" applyNumberFormat="1" applyFont="1" applyBorder="1" applyAlignment="1">
      <alignment vertical="center" shrinkToFit="1"/>
    </xf>
    <xf numFmtId="0" fontId="37" fillId="0" borderId="42" xfId="1550" applyNumberFormat="1" applyFont="1" applyBorder="1" applyAlignment="1">
      <alignment vertical="center" shrinkToFit="1"/>
    </xf>
    <xf numFmtId="0" fontId="37" fillId="0" borderId="39" xfId="1550" applyNumberFormat="1" applyFont="1" applyBorder="1" applyAlignment="1">
      <alignment vertical="center" shrinkToFit="1"/>
    </xf>
    <xf numFmtId="0" fontId="37" fillId="0" borderId="3" xfId="1550" applyNumberFormat="1" applyFont="1" applyBorder="1" applyAlignment="1">
      <alignment vertical="center" wrapText="1" shrinkToFit="1"/>
    </xf>
    <xf numFmtId="0" fontId="52" fillId="0" borderId="0" xfId="1" applyNumberFormat="1" applyFont="1" applyFill="1" applyBorder="1" applyAlignment="1">
      <alignment vertical="center"/>
    </xf>
    <xf numFmtId="179" fontId="37" fillId="0" borderId="27" xfId="0" applyNumberFormat="1" applyFont="1" applyFill="1" applyBorder="1" applyAlignment="1">
      <alignment horizontal="right" vertical="center" shrinkToFit="1"/>
    </xf>
    <xf numFmtId="179" fontId="37" fillId="0" borderId="52" xfId="0" applyNumberFormat="1" applyFont="1" applyFill="1" applyBorder="1" applyAlignment="1">
      <alignment horizontal="right" vertical="center" shrinkToFit="1"/>
    </xf>
    <xf numFmtId="179" fontId="37" fillId="0" borderId="33" xfId="0" applyNumberFormat="1" applyFont="1" applyFill="1" applyBorder="1" applyAlignment="1">
      <alignment horizontal="right" vertical="center" shrinkToFit="1"/>
    </xf>
    <xf numFmtId="179" fontId="37" fillId="0" borderId="20" xfId="0" applyNumberFormat="1" applyFont="1" applyFill="1" applyBorder="1" applyAlignment="1">
      <alignment horizontal="right" vertical="center" shrinkToFit="1"/>
    </xf>
    <xf numFmtId="0" fontId="38" fillId="0" borderId="3" xfId="1550" applyFont="1" applyFill="1" applyBorder="1" applyAlignment="1">
      <alignment horizontal="center" vertical="center" wrapText="1"/>
    </xf>
    <xf numFmtId="0" fontId="38" fillId="28" borderId="30" xfId="1550" applyFont="1" applyFill="1" applyBorder="1" applyAlignment="1">
      <alignment horizontal="center" vertical="center" wrapText="1"/>
    </xf>
    <xf numFmtId="0" fontId="37" fillId="0" borderId="30" xfId="0" applyFont="1" applyFill="1" applyBorder="1" applyAlignment="1">
      <alignment horizontal="center" vertical="center"/>
    </xf>
    <xf numFmtId="178" fontId="37" fillId="0" borderId="20" xfId="0" applyNumberFormat="1" applyFont="1" applyFill="1" applyBorder="1" applyAlignment="1">
      <alignment horizontal="right" vertical="center"/>
    </xf>
    <xf numFmtId="0" fontId="36" fillId="0" borderId="3" xfId="0" applyFont="1" applyBorder="1" applyAlignment="1">
      <alignment horizontal="center" vertical="center"/>
    </xf>
    <xf numFmtId="0" fontId="37" fillId="0" borderId="3" xfId="0" applyFont="1" applyFill="1" applyBorder="1" applyAlignment="1">
      <alignment horizontal="center" vertical="center" wrapText="1"/>
    </xf>
    <xf numFmtId="179" fontId="37" fillId="0" borderId="33" xfId="1550" applyNumberFormat="1" applyFont="1" applyFill="1" applyBorder="1" applyAlignment="1">
      <alignment horizontal="right" vertical="center" shrinkToFit="1"/>
    </xf>
    <xf numFmtId="179" fontId="37" fillId="0" borderId="30" xfId="1550" applyNumberFormat="1" applyFont="1" applyFill="1" applyBorder="1" applyAlignment="1">
      <alignment horizontal="right" vertical="center" shrinkToFit="1"/>
    </xf>
    <xf numFmtId="0" fontId="37" fillId="28" borderId="27" xfId="0" applyFont="1" applyFill="1" applyBorder="1" applyAlignment="1">
      <alignment horizontal="center" vertical="center"/>
    </xf>
    <xf numFmtId="0" fontId="37" fillId="28" borderId="27" xfId="0" applyFont="1" applyFill="1" applyBorder="1" applyAlignment="1">
      <alignment horizontal="center" vertical="center" shrinkToFit="1"/>
    </xf>
    <xf numFmtId="0" fontId="37" fillId="28" borderId="27" xfId="0" applyFont="1" applyFill="1" applyBorder="1" applyAlignment="1">
      <alignment horizontal="center" vertical="center" wrapText="1"/>
    </xf>
    <xf numFmtId="179" fontId="38" fillId="0" borderId="27" xfId="1550" applyNumberFormat="1" applyFont="1" applyFill="1" applyBorder="1" applyAlignment="1">
      <alignment horizontal="right" vertical="center"/>
    </xf>
    <xf numFmtId="0" fontId="38" fillId="28" borderId="36" xfId="1550" applyFont="1" applyFill="1" applyBorder="1" applyAlignment="1">
      <alignment horizontal="center" vertical="center"/>
    </xf>
    <xf numFmtId="179" fontId="38" fillId="0" borderId="43" xfId="1550" applyNumberFormat="1" applyFont="1" applyFill="1" applyBorder="1" applyAlignment="1">
      <alignment horizontal="right" vertical="center"/>
    </xf>
    <xf numFmtId="0" fontId="37" fillId="28" borderId="17" xfId="0" applyFont="1" applyFill="1" applyBorder="1" applyAlignment="1">
      <alignment horizontal="center" vertical="center" wrapText="1" shrinkToFit="1"/>
    </xf>
    <xf numFmtId="179" fontId="37" fillId="0" borderId="31" xfId="1386" applyNumberFormat="1" applyFont="1" applyFill="1" applyBorder="1" applyAlignment="1">
      <alignment horizontal="right" vertical="center"/>
    </xf>
    <xf numFmtId="0" fontId="37" fillId="28" borderId="36" xfId="0" applyFont="1" applyFill="1" applyBorder="1" applyAlignment="1">
      <alignment horizontal="center" vertical="center" wrapText="1"/>
    </xf>
    <xf numFmtId="179" fontId="38" fillId="0" borderId="31" xfId="1550" applyNumberFormat="1" applyFont="1" applyFill="1" applyBorder="1" applyAlignment="1">
      <alignment vertical="center"/>
    </xf>
    <xf numFmtId="179" fontId="37" fillId="0" borderId="31" xfId="1550" applyNumberFormat="1" applyFont="1" applyBorder="1" applyAlignment="1">
      <alignment vertical="center" shrinkToFit="1"/>
    </xf>
    <xf numFmtId="179" fontId="37" fillId="0" borderId="28" xfId="1550" applyNumberFormat="1" applyFont="1" applyBorder="1" applyAlignment="1">
      <alignment vertical="center" shrinkToFit="1"/>
    </xf>
    <xf numFmtId="179" fontId="38" fillId="0" borderId="33" xfId="1550" applyNumberFormat="1" applyFont="1" applyFill="1" applyBorder="1" applyAlignment="1">
      <alignment horizontal="right" vertical="center"/>
    </xf>
    <xf numFmtId="179" fontId="38" fillId="0" borderId="31" xfId="1147" applyNumberFormat="1" applyFont="1" applyFill="1" applyBorder="1" applyAlignment="1" applyProtection="1">
      <alignment horizontal="right" vertical="center"/>
      <protection locked="0"/>
    </xf>
    <xf numFmtId="0" fontId="37" fillId="28" borderId="53" xfId="0" applyFont="1" applyFill="1" applyBorder="1" applyAlignment="1">
      <alignment horizontal="center" vertical="center" wrapText="1"/>
    </xf>
    <xf numFmtId="0" fontId="37" fillId="28" borderId="27" xfId="0" applyFont="1" applyFill="1" applyBorder="1" applyAlignment="1">
      <alignment vertical="center" shrinkToFit="1"/>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xf>
    <xf numFmtId="0" fontId="37" fillId="28" borderId="18" xfId="0" applyFont="1" applyFill="1" applyBorder="1" applyAlignment="1">
      <alignment horizontal="center" vertical="center" shrinkToFit="1"/>
    </xf>
    <xf numFmtId="0" fontId="37" fillId="28" borderId="24" xfId="0" applyFont="1" applyFill="1" applyBorder="1" applyAlignment="1">
      <alignment horizontal="center" vertical="center"/>
    </xf>
    <xf numFmtId="0" fontId="37" fillId="28" borderId="27" xfId="0" applyFont="1" applyFill="1" applyBorder="1" applyAlignment="1">
      <alignment horizontal="center" vertical="center"/>
    </xf>
    <xf numFmtId="0" fontId="37" fillId="28" borderId="17" xfId="0" applyFont="1" applyFill="1" applyBorder="1" applyAlignment="1">
      <alignment horizontal="center" vertical="center" shrinkToFit="1"/>
    </xf>
    <xf numFmtId="0" fontId="37" fillId="0" borderId="3" xfId="0" applyFont="1" applyFill="1" applyBorder="1" applyAlignment="1">
      <alignment horizontal="center" vertical="center" wrapText="1"/>
    </xf>
    <xf numFmtId="0" fontId="37" fillId="0" borderId="3" xfId="0" applyFont="1" applyFill="1" applyBorder="1" applyAlignment="1">
      <alignment horizontal="center" vertical="center" wrapText="1"/>
    </xf>
    <xf numFmtId="179" fontId="37" fillId="0" borderId="18" xfId="0" applyNumberFormat="1" applyFont="1" applyFill="1" applyBorder="1" applyAlignment="1">
      <alignment horizontal="right" vertical="center"/>
    </xf>
    <xf numFmtId="0" fontId="37" fillId="0" borderId="3" xfId="0" applyFont="1" applyFill="1" applyBorder="1" applyAlignment="1">
      <alignment horizontal="center" vertical="center" shrinkToFit="1"/>
    </xf>
    <xf numFmtId="179" fontId="37" fillId="0" borderId="3" xfId="0" applyNumberFormat="1" applyFont="1" applyFill="1" applyBorder="1" applyAlignment="1">
      <alignment horizontal="right" vertical="center" shrinkToFit="1"/>
    </xf>
    <xf numFmtId="178" fontId="37" fillId="0" borderId="0" xfId="0" applyNumberFormat="1" applyFont="1" applyFill="1" applyBorder="1" applyAlignment="1">
      <alignment vertical="center"/>
    </xf>
    <xf numFmtId="186" fontId="37" fillId="0" borderId="3" xfId="0" applyNumberFormat="1" applyFont="1" applyFill="1" applyBorder="1" applyAlignment="1">
      <alignment horizontal="right" vertical="center"/>
    </xf>
    <xf numFmtId="187" fontId="37" fillId="0" borderId="3" xfId="0" applyNumberFormat="1" applyFont="1" applyFill="1" applyBorder="1" applyAlignment="1">
      <alignment horizontal="right" vertical="center"/>
    </xf>
    <xf numFmtId="0" fontId="38" fillId="0" borderId="0" xfId="1147" applyFont="1" applyFill="1" applyBorder="1" applyAlignment="1" applyProtection="1">
      <alignment vertical="center"/>
      <protection locked="0"/>
    </xf>
    <xf numFmtId="0" fontId="37" fillId="0" borderId="3" xfId="0" applyFont="1" applyFill="1" applyBorder="1" applyAlignment="1">
      <alignment horizontal="center" vertical="center" shrinkToFit="1"/>
    </xf>
    <xf numFmtId="0" fontId="37" fillId="0" borderId="3"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3" xfId="0" applyFont="1" applyFill="1" applyBorder="1" applyAlignment="1">
      <alignment horizontal="center" vertical="center" shrinkToFit="1"/>
    </xf>
    <xf numFmtId="0" fontId="42" fillId="0" borderId="3" xfId="0" applyFont="1" applyFill="1" applyBorder="1" applyAlignment="1">
      <alignment horizontal="center" vertical="center" wrapText="1"/>
    </xf>
    <xf numFmtId="0" fontId="37" fillId="0" borderId="3" xfId="0" applyFont="1" applyFill="1" applyBorder="1" applyAlignment="1">
      <alignment vertical="center" shrinkToFit="1"/>
    </xf>
    <xf numFmtId="0" fontId="37" fillId="0" borderId="3" xfId="0" applyFont="1" applyFill="1" applyBorder="1" applyAlignment="1">
      <alignment horizontal="center" vertical="center" wrapText="1" shrinkToFit="1"/>
    </xf>
    <xf numFmtId="179" fontId="37" fillId="0" borderId="3" xfId="1386" applyNumberFormat="1" applyFont="1" applyFill="1" applyBorder="1" applyAlignment="1">
      <alignment horizontal="right" vertical="center"/>
    </xf>
    <xf numFmtId="179" fontId="38" fillId="0" borderId="3" xfId="1147" applyNumberFormat="1" applyFont="1" applyFill="1" applyBorder="1" applyAlignment="1" applyProtection="1">
      <alignment horizontal="right" vertical="center"/>
      <protection locked="0"/>
    </xf>
    <xf numFmtId="0" fontId="37" fillId="28" borderId="18" xfId="0" applyFont="1" applyFill="1" applyBorder="1" applyAlignment="1">
      <alignment horizontal="center" vertical="center"/>
    </xf>
    <xf numFmtId="0" fontId="37" fillId="0" borderId="3" xfId="0" applyFont="1" applyFill="1" applyBorder="1" applyAlignment="1">
      <alignment horizontal="center" vertical="center"/>
    </xf>
    <xf numFmtId="0" fontId="37" fillId="28" borderId="3" xfId="0" applyFont="1" applyFill="1" applyBorder="1" applyAlignment="1">
      <alignment horizontal="center" vertical="center"/>
    </xf>
    <xf numFmtId="0" fontId="42" fillId="0" borderId="0" xfId="0" applyFont="1" applyFill="1" applyAlignment="1">
      <alignment vertical="center"/>
    </xf>
    <xf numFmtId="0" fontId="42" fillId="27" borderId="0" xfId="0" applyFont="1" applyFill="1" applyAlignment="1">
      <alignment vertical="center"/>
    </xf>
    <xf numFmtId="0" fontId="37" fillId="28" borderId="18" xfId="0" applyFont="1" applyFill="1" applyBorder="1" applyAlignment="1">
      <alignment horizontal="center" vertical="center"/>
    </xf>
    <xf numFmtId="0" fontId="37" fillId="0" borderId="3" xfId="0" applyFont="1" applyFill="1" applyBorder="1" applyAlignment="1">
      <alignment horizontal="center" vertical="center"/>
    </xf>
    <xf numFmtId="0" fontId="37" fillId="28" borderId="3" xfId="0"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0" xfId="0" applyNumberFormat="1" applyFont="1" applyFill="1" applyBorder="1" applyAlignment="1">
      <alignment vertical="center"/>
    </xf>
    <xf numFmtId="0" fontId="37" fillId="0" borderId="3" xfId="0" applyFont="1" applyFill="1" applyBorder="1" applyAlignment="1">
      <alignment horizontal="center" vertical="center"/>
    </xf>
    <xf numFmtId="179" fontId="37" fillId="0" borderId="30" xfId="0" applyNumberFormat="1" applyFont="1" applyFill="1" applyBorder="1" applyAlignment="1">
      <alignment horizontal="right" vertical="center" shrinkToFit="1"/>
    </xf>
    <xf numFmtId="179" fontId="37" fillId="0" borderId="30" xfId="1577" applyNumberFormat="1" applyFont="1" applyFill="1" applyBorder="1" applyAlignment="1">
      <alignment horizontal="right" vertical="center" shrinkToFit="1"/>
    </xf>
    <xf numFmtId="179" fontId="37" fillId="0" borderId="28" xfId="0" applyNumberFormat="1" applyFont="1" applyFill="1" applyBorder="1" applyAlignment="1">
      <alignment horizontal="right" vertical="center"/>
    </xf>
    <xf numFmtId="179" fontId="37" fillId="0" borderId="30" xfId="0" applyNumberFormat="1" applyFont="1" applyFill="1" applyBorder="1" applyAlignment="1">
      <alignment horizontal="right" vertical="center"/>
    </xf>
    <xf numFmtId="0" fontId="37" fillId="0" borderId="3" xfId="0" applyFont="1" applyFill="1" applyBorder="1" applyAlignment="1">
      <alignment horizontal="center" vertical="center"/>
    </xf>
    <xf numFmtId="0" fontId="37" fillId="28" borderId="3" xfId="0" applyFont="1" applyFill="1" applyBorder="1" applyAlignment="1">
      <alignment horizontal="center" vertical="center"/>
    </xf>
    <xf numFmtId="188" fontId="37" fillId="0" borderId="3" xfId="0" applyNumberFormat="1" applyFont="1" applyFill="1" applyBorder="1" applyAlignment="1">
      <alignment vertical="center"/>
    </xf>
    <xf numFmtId="189" fontId="37" fillId="0" borderId="3" xfId="0" applyNumberFormat="1" applyFont="1" applyBorder="1">
      <alignment vertical="center"/>
    </xf>
    <xf numFmtId="49" fontId="0" fillId="0" borderId="0" xfId="0" applyNumberFormat="1" applyAlignment="1">
      <alignment vertical="center"/>
    </xf>
    <xf numFmtId="49" fontId="0" fillId="0" borderId="0" xfId="0" applyNumberFormat="1" applyAlignment="1">
      <alignment vertical="center" wrapText="1"/>
    </xf>
    <xf numFmtId="0" fontId="38" fillId="0" borderId="0" xfId="0" applyFont="1" applyFill="1" applyBorder="1" applyAlignment="1">
      <alignment vertical="center"/>
    </xf>
    <xf numFmtId="0" fontId="37" fillId="0" borderId="0" xfId="0" applyFont="1" applyFill="1" applyBorder="1" applyAlignment="1">
      <alignment horizontal="left" vertical="center"/>
    </xf>
    <xf numFmtId="190" fontId="37" fillId="0" borderId="0" xfId="0" applyNumberFormat="1" applyFont="1" applyFill="1" applyBorder="1" applyAlignment="1">
      <alignment vertical="center"/>
    </xf>
    <xf numFmtId="191" fontId="37" fillId="0" borderId="0" xfId="0" applyNumberFormat="1" applyFont="1" applyBorder="1" applyAlignment="1">
      <alignment vertical="center"/>
    </xf>
    <xf numFmtId="0" fontId="37" fillId="0" borderId="0" xfId="0" applyFont="1" applyFill="1" applyBorder="1" applyAlignment="1">
      <alignment horizontal="centerContinuous" vertical="center"/>
    </xf>
    <xf numFmtId="0" fontId="56" fillId="0" borderId="0" xfId="0" applyFont="1">
      <alignment vertical="center"/>
    </xf>
    <xf numFmtId="0" fontId="56" fillId="0" borderId="0" xfId="0" applyFont="1" applyAlignment="1">
      <alignment vertical="center" wrapText="1"/>
    </xf>
    <xf numFmtId="188" fontId="37" fillId="0" borderId="54" xfId="0" applyNumberFormat="1" applyFont="1" applyFill="1" applyBorder="1" applyAlignment="1">
      <alignment vertical="center"/>
    </xf>
    <xf numFmtId="188" fontId="37" fillId="0" borderId="0" xfId="0" applyNumberFormat="1" applyFont="1" applyFill="1" applyBorder="1" applyAlignment="1">
      <alignment vertical="center"/>
    </xf>
    <xf numFmtId="192" fontId="37" fillId="0" borderId="55" xfId="0" applyNumberFormat="1" applyFont="1" applyFill="1" applyBorder="1" applyAlignment="1">
      <alignment vertical="center"/>
    </xf>
    <xf numFmtId="192" fontId="37" fillId="0" borderId="3" xfId="0" applyNumberFormat="1" applyFont="1" applyFill="1" applyBorder="1" applyAlignment="1">
      <alignment vertical="center"/>
    </xf>
    <xf numFmtId="188" fontId="37" fillId="0" borderId="28" xfId="1577" applyNumberFormat="1" applyFont="1" applyFill="1" applyBorder="1" applyAlignment="1">
      <alignment horizontal="right" vertical="center" shrinkToFit="1"/>
    </xf>
    <xf numFmtId="193" fontId="37" fillId="0" borderId="3" xfId="1577" applyNumberFormat="1" applyFont="1" applyFill="1" applyBorder="1" applyAlignment="1">
      <alignment horizontal="right" vertical="center" shrinkToFit="1"/>
    </xf>
    <xf numFmtId="0" fontId="57" fillId="0" borderId="0" xfId="0" applyFont="1" applyFill="1" applyBorder="1" applyAlignment="1">
      <alignment vertical="center"/>
    </xf>
    <xf numFmtId="0" fontId="58" fillId="0" borderId="0" xfId="0" applyFont="1" applyFill="1" applyBorder="1" applyAlignment="1">
      <alignment vertical="center"/>
    </xf>
    <xf numFmtId="0" fontId="37" fillId="0" borderId="0" xfId="0" applyFont="1" applyFill="1" applyAlignment="1">
      <alignment vertical="center" wrapText="1"/>
    </xf>
    <xf numFmtId="0" fontId="37" fillId="0" borderId="0" xfId="0" applyFont="1" applyAlignment="1">
      <alignment vertical="center" wrapText="1"/>
    </xf>
    <xf numFmtId="194" fontId="37" fillId="0" borderId="3" xfId="0" applyNumberFormat="1" applyFont="1" applyFill="1" applyBorder="1" applyAlignment="1">
      <alignment vertical="center"/>
    </xf>
    <xf numFmtId="0" fontId="37" fillId="0" borderId="3" xfId="0" applyFont="1" applyFill="1" applyBorder="1" applyAlignment="1">
      <alignment vertical="center" wrapText="1"/>
    </xf>
    <xf numFmtId="0" fontId="37" fillId="0" borderId="0" xfId="0" applyFont="1" applyFill="1">
      <alignment vertical="center"/>
    </xf>
    <xf numFmtId="0" fontId="37" fillId="28" borderId="3" xfId="0" applyFont="1" applyFill="1" applyBorder="1" applyAlignment="1">
      <alignment horizontal="center" vertical="center" wrapText="1"/>
    </xf>
    <xf numFmtId="0" fontId="37" fillId="28" borderId="19" xfId="0" applyFont="1" applyFill="1" applyBorder="1" applyAlignment="1">
      <alignment horizontal="center" vertical="center"/>
    </xf>
    <xf numFmtId="0" fontId="37" fillId="28" borderId="17" xfId="0" applyFont="1" applyFill="1" applyBorder="1" applyAlignment="1">
      <alignment horizontal="center" vertical="center"/>
    </xf>
    <xf numFmtId="0" fontId="37" fillId="28" borderId="18" xfId="0" applyFont="1" applyFill="1" applyBorder="1" applyAlignment="1">
      <alignment horizontal="center" vertical="center"/>
    </xf>
    <xf numFmtId="0" fontId="37" fillId="0" borderId="5" xfId="0" applyFont="1" applyFill="1" applyBorder="1" applyAlignment="1">
      <alignment horizontal="center" vertical="center" shrinkToFit="1"/>
    </xf>
    <xf numFmtId="0" fontId="37" fillId="0" borderId="6" xfId="0" applyFont="1" applyFill="1" applyBorder="1" applyAlignment="1">
      <alignment horizontal="center" vertical="center" shrinkToFit="1"/>
    </xf>
    <xf numFmtId="0" fontId="37" fillId="28" borderId="21" xfId="0" applyFont="1" applyFill="1" applyBorder="1" applyAlignment="1">
      <alignment horizontal="center" vertical="center"/>
    </xf>
    <xf numFmtId="0" fontId="37" fillId="28" borderId="22" xfId="0" applyFont="1" applyFill="1" applyBorder="1" applyAlignment="1">
      <alignment horizontal="center" vertical="center"/>
    </xf>
    <xf numFmtId="0" fontId="37" fillId="28" borderId="3" xfId="0" applyFont="1" applyFill="1" applyBorder="1" applyAlignment="1">
      <alignment horizontal="center" vertical="center" shrinkToFit="1"/>
    </xf>
    <xf numFmtId="0" fontId="37" fillId="0" borderId="19"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19" xfId="0" applyFont="1" applyFill="1" applyBorder="1" applyAlignment="1">
      <alignment horizontal="center" vertical="center" wrapText="1"/>
    </xf>
    <xf numFmtId="0" fontId="37" fillId="0" borderId="18" xfId="0"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39" xfId="0" applyFont="1" applyFill="1" applyBorder="1" applyAlignment="1">
      <alignment horizontal="center" vertical="center" wrapText="1"/>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shrinkToFit="1"/>
    </xf>
    <xf numFmtId="0" fontId="37" fillId="0" borderId="3" xfId="0" applyFont="1" applyFill="1" applyBorder="1" applyAlignment="1">
      <alignment horizontal="center" vertical="center" wrapText="1"/>
    </xf>
    <xf numFmtId="0" fontId="39" fillId="29" borderId="0" xfId="0" applyFont="1" applyFill="1" applyBorder="1" applyAlignment="1">
      <alignment horizontal="center" vertical="center" wrapText="1"/>
    </xf>
    <xf numFmtId="0" fontId="39" fillId="29" borderId="0" xfId="0" applyFont="1" applyFill="1" applyBorder="1" applyAlignment="1">
      <alignment horizontal="center" vertical="center"/>
    </xf>
    <xf numFmtId="184" fontId="43" fillId="0" borderId="0" xfId="0" applyNumberFormat="1" applyFont="1" applyFill="1" applyBorder="1" applyAlignment="1">
      <alignment horizontal="center" vertical="center"/>
    </xf>
    <xf numFmtId="185" fontId="43"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0" fontId="37" fillId="28" borderId="21" xfId="0" applyFont="1" applyFill="1" applyBorder="1" applyAlignment="1">
      <alignment horizontal="center" vertical="center" wrapText="1" shrinkToFit="1"/>
    </xf>
    <xf numFmtId="0" fontId="37" fillId="28" borderId="24" xfId="0" applyFont="1" applyFill="1" applyBorder="1" applyAlignment="1">
      <alignment horizontal="center" vertical="center" wrapText="1" shrinkToFit="1"/>
    </xf>
    <xf numFmtId="0" fontId="37" fillId="28" borderId="22" xfId="0" applyFont="1" applyFill="1" applyBorder="1" applyAlignment="1">
      <alignment horizontal="center" vertical="center" wrapText="1" shrinkToFit="1"/>
    </xf>
    <xf numFmtId="0" fontId="37" fillId="28" borderId="26" xfId="0" applyFont="1" applyFill="1" applyBorder="1" applyAlignment="1">
      <alignment horizontal="center" vertical="center" wrapText="1" shrinkToFit="1"/>
    </xf>
    <xf numFmtId="0" fontId="37" fillId="28" borderId="21" xfId="0" applyFont="1" applyFill="1" applyBorder="1" applyAlignment="1">
      <alignment horizontal="center" vertical="center" wrapText="1"/>
    </xf>
    <xf numFmtId="0" fontId="37" fillId="28" borderId="27" xfId="0" applyFont="1" applyFill="1" applyBorder="1" applyAlignment="1">
      <alignment horizontal="center" vertical="center"/>
    </xf>
    <xf numFmtId="0" fontId="37" fillId="28" borderId="25" xfId="0" applyFont="1" applyFill="1" applyBorder="1" applyAlignment="1">
      <alignment horizontal="center" vertical="center"/>
    </xf>
    <xf numFmtId="0" fontId="37" fillId="28" borderId="23" xfId="0" applyFont="1" applyFill="1" applyBorder="1" applyAlignment="1">
      <alignment horizontal="center" vertical="center"/>
    </xf>
    <xf numFmtId="0" fontId="37" fillId="28" borderId="4" xfId="0" applyFont="1" applyFill="1" applyBorder="1" applyAlignment="1">
      <alignment horizontal="center" vertical="center" wrapText="1"/>
    </xf>
    <xf numFmtId="0" fontId="37" fillId="28" borderId="42" xfId="0" applyFont="1" applyFill="1" applyBorder="1" applyAlignment="1">
      <alignment horizontal="center" vertical="center"/>
    </xf>
    <xf numFmtId="0" fontId="37" fillId="28" borderId="39" xfId="0" applyFont="1" applyFill="1" applyBorder="1" applyAlignment="1">
      <alignment horizontal="center" vertical="center"/>
    </xf>
    <xf numFmtId="0" fontId="37" fillId="28" borderId="24" xfId="0" applyFont="1" applyFill="1" applyBorder="1" applyAlignment="1">
      <alignment horizontal="center" vertical="center"/>
    </xf>
    <xf numFmtId="0" fontId="37" fillId="28" borderId="26" xfId="0" applyFont="1" applyFill="1" applyBorder="1" applyAlignment="1">
      <alignment horizontal="center" vertical="center"/>
    </xf>
    <xf numFmtId="0" fontId="37" fillId="28" borderId="19" xfId="0" applyFont="1" applyFill="1" applyBorder="1" applyAlignment="1">
      <alignment horizontal="center" vertical="center" shrinkToFit="1"/>
    </xf>
    <xf numFmtId="0" fontId="37" fillId="28" borderId="18" xfId="0" applyFont="1" applyFill="1" applyBorder="1" applyAlignment="1">
      <alignment horizontal="center" vertical="center" shrinkToFit="1"/>
    </xf>
    <xf numFmtId="0" fontId="37" fillId="28" borderId="17" xfId="0" applyFont="1" applyFill="1" applyBorder="1" applyAlignment="1">
      <alignment horizontal="center" vertical="center" shrinkToFit="1"/>
    </xf>
    <xf numFmtId="0" fontId="37" fillId="28" borderId="21" xfId="0" applyFont="1" applyFill="1" applyBorder="1" applyAlignment="1">
      <alignment horizontal="center" vertical="center" shrinkToFit="1"/>
    </xf>
    <xf numFmtId="0" fontId="37" fillId="28" borderId="27" xfId="0" applyFont="1" applyFill="1" applyBorder="1" applyAlignment="1">
      <alignment horizontal="center" vertical="center" shrinkToFit="1"/>
    </xf>
    <xf numFmtId="0" fontId="37" fillId="28" borderId="22" xfId="0" applyFont="1" applyFill="1" applyBorder="1" applyAlignment="1">
      <alignment horizontal="center" vertical="center" shrinkToFit="1"/>
    </xf>
    <xf numFmtId="0" fontId="37" fillId="28" borderId="25" xfId="0" applyFont="1" applyFill="1" applyBorder="1" applyAlignment="1">
      <alignment horizontal="center" vertical="center" shrinkToFit="1"/>
    </xf>
    <xf numFmtId="0" fontId="37" fillId="0" borderId="4" xfId="0" applyFont="1" applyBorder="1" applyAlignment="1">
      <alignment horizontal="center" vertical="center"/>
    </xf>
    <xf numFmtId="0" fontId="37" fillId="0" borderId="39" xfId="0" applyFont="1" applyBorder="1" applyAlignment="1">
      <alignment horizontal="center" vertical="center"/>
    </xf>
    <xf numFmtId="0" fontId="37" fillId="0" borderId="3" xfId="0" applyFont="1" applyFill="1" applyBorder="1" applyAlignment="1">
      <alignment horizontal="center" vertical="center" wrapText="1" shrinkToFit="1"/>
    </xf>
    <xf numFmtId="0" fontId="37" fillId="0" borderId="19" xfId="0" applyFont="1" applyFill="1" applyBorder="1" applyAlignment="1">
      <alignment horizontal="center" vertical="center"/>
    </xf>
    <xf numFmtId="0" fontId="37" fillId="0" borderId="17" xfId="0" applyFont="1" applyFill="1" applyBorder="1" applyAlignment="1">
      <alignment horizontal="center" vertical="center"/>
    </xf>
    <xf numFmtId="0" fontId="37" fillId="0" borderId="18" xfId="0" applyFont="1" applyFill="1" applyBorder="1" applyAlignment="1">
      <alignment horizontal="center" vertical="center"/>
    </xf>
    <xf numFmtId="0" fontId="37" fillId="0" borderId="17" xfId="0" applyFont="1" applyFill="1" applyBorder="1" applyAlignment="1">
      <alignment horizontal="center" vertical="center" wrapText="1"/>
    </xf>
    <xf numFmtId="0" fontId="37" fillId="0" borderId="21" xfId="0" applyFont="1" applyFill="1" applyBorder="1" applyAlignment="1">
      <alignment horizontal="center" vertical="center" wrapText="1"/>
    </xf>
    <xf numFmtId="0" fontId="37" fillId="0" borderId="24"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37" fillId="0" borderId="26" xfId="0" applyFont="1" applyFill="1" applyBorder="1" applyAlignment="1">
      <alignment horizontal="center" vertical="center" wrapText="1"/>
    </xf>
    <xf numFmtId="0" fontId="38" fillId="0" borderId="19" xfId="1550" applyFont="1" applyFill="1" applyBorder="1" applyAlignment="1">
      <alignment vertical="center"/>
    </xf>
    <xf numFmtId="0" fontId="38" fillId="0" borderId="18" xfId="1550" applyFont="1" applyFill="1" applyBorder="1" applyAlignment="1">
      <alignment vertical="center"/>
    </xf>
    <xf numFmtId="0" fontId="37" fillId="0" borderId="19" xfId="1550" applyNumberFormat="1" applyFont="1" applyBorder="1" applyAlignment="1">
      <alignment vertical="center" shrinkToFit="1"/>
    </xf>
    <xf numFmtId="0" fontId="37" fillId="0" borderId="18" xfId="1550" applyNumberFormat="1" applyFont="1" applyBorder="1" applyAlignment="1">
      <alignment vertical="center" shrinkToFit="1"/>
    </xf>
    <xf numFmtId="0" fontId="37" fillId="0" borderId="21" xfId="1550" applyNumberFormat="1" applyFont="1" applyBorder="1" applyAlignment="1">
      <alignment vertical="center" shrinkToFit="1"/>
    </xf>
    <xf numFmtId="0" fontId="38" fillId="28" borderId="19" xfId="1550" applyFont="1" applyFill="1" applyBorder="1" applyAlignment="1">
      <alignment horizontal="center" vertical="center"/>
    </xf>
    <xf numFmtId="0" fontId="38" fillId="28" borderId="18" xfId="1550" applyFont="1" applyFill="1" applyBorder="1" applyAlignment="1">
      <alignment horizontal="center" vertical="center"/>
    </xf>
    <xf numFmtId="0" fontId="37" fillId="0" borderId="19" xfId="1550" applyNumberFormat="1" applyFont="1" applyBorder="1" applyAlignment="1">
      <alignment vertical="center" wrapText="1" shrinkToFit="1"/>
    </xf>
    <xf numFmtId="0" fontId="37" fillId="0" borderId="18" xfId="1550" applyNumberFormat="1" applyFont="1" applyBorder="1" applyAlignment="1">
      <alignment vertical="center" wrapText="1" shrinkToFit="1"/>
    </xf>
    <xf numFmtId="0" fontId="37" fillId="28" borderId="3" xfId="0" applyFont="1" applyFill="1" applyBorder="1" applyAlignment="1">
      <alignment horizontal="center" vertical="center"/>
    </xf>
    <xf numFmtId="0" fontId="37" fillId="28" borderId="3" xfId="0" applyFont="1" applyFill="1" applyBorder="1" applyAlignment="1">
      <alignment horizontal="center" vertical="center" wrapText="1"/>
    </xf>
    <xf numFmtId="0" fontId="37" fillId="28" borderId="24" xfId="0" applyFont="1" applyFill="1" applyBorder="1" applyAlignment="1">
      <alignment horizontal="center" vertical="center" shrinkToFit="1"/>
    </xf>
    <xf numFmtId="0" fontId="37" fillId="28" borderId="26" xfId="0" applyFont="1" applyFill="1" applyBorder="1" applyAlignment="1">
      <alignment horizontal="center" vertical="center" shrinkToFit="1"/>
    </xf>
    <xf numFmtId="0" fontId="37" fillId="28" borderId="27" xfId="0" applyFont="1" applyFill="1" applyBorder="1" applyAlignment="1">
      <alignment horizontal="center" vertical="center" wrapText="1" shrinkToFit="1"/>
    </xf>
    <xf numFmtId="0" fontId="37" fillId="28" borderId="27" xfId="0" applyFont="1" applyFill="1" applyBorder="1" applyAlignment="1">
      <alignment horizontal="center" vertical="center" wrapText="1"/>
    </xf>
    <xf numFmtId="0" fontId="37" fillId="28" borderId="22" xfId="0" applyFont="1" applyFill="1" applyBorder="1" applyAlignment="1">
      <alignment horizontal="center" vertical="center" wrapText="1"/>
    </xf>
    <xf numFmtId="0" fontId="37" fillId="28" borderId="25" xfId="0" applyFont="1" applyFill="1" applyBorder="1" applyAlignment="1">
      <alignment horizontal="center" vertical="center" wrapText="1"/>
    </xf>
    <xf numFmtId="0" fontId="37" fillId="0" borderId="21" xfId="0" applyFont="1" applyBorder="1" applyAlignment="1">
      <alignment horizontal="center" vertical="center" wrapText="1"/>
    </xf>
    <xf numFmtId="0" fontId="37" fillId="0" borderId="24"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6" xfId="0" applyFont="1" applyBorder="1" applyAlignment="1">
      <alignment horizontal="center" vertical="center" wrapText="1"/>
    </xf>
    <xf numFmtId="0" fontId="37" fillId="28" borderId="4" xfId="0" applyFont="1" applyFill="1" applyBorder="1" applyAlignment="1">
      <alignment horizontal="center" vertical="center" wrapText="1" shrinkToFit="1"/>
    </xf>
    <xf numFmtId="0" fontId="37" fillId="28" borderId="39" xfId="0" applyFont="1" applyFill="1" applyBorder="1" applyAlignment="1">
      <alignment horizontal="center" vertical="center" wrapText="1" shrinkToFit="1"/>
    </xf>
    <xf numFmtId="0" fontId="37" fillId="28" borderId="25" xfId="0" applyFont="1" applyFill="1" applyBorder="1" applyAlignment="1">
      <alignment horizontal="center" vertical="center" wrapText="1" shrinkToFit="1"/>
    </xf>
    <xf numFmtId="0" fontId="36" fillId="0" borderId="4" xfId="0" applyFont="1" applyBorder="1" applyAlignment="1">
      <alignment horizontal="center" vertical="center"/>
    </xf>
    <xf numFmtId="0" fontId="36" fillId="0" borderId="39" xfId="0" applyFont="1" applyBorder="1" applyAlignment="1">
      <alignment horizontal="center" vertical="center"/>
    </xf>
    <xf numFmtId="0" fontId="37" fillId="0" borderId="19" xfId="0" applyFont="1" applyFill="1" applyBorder="1" applyAlignment="1">
      <alignment horizontal="left" vertical="center"/>
    </xf>
    <xf numFmtId="0" fontId="37" fillId="0" borderId="17" xfId="0" applyFont="1" applyFill="1" applyBorder="1" applyAlignment="1">
      <alignment horizontal="left" vertical="center"/>
    </xf>
    <xf numFmtId="0" fontId="37" fillId="0" borderId="18" xfId="0" applyFont="1" applyFill="1" applyBorder="1" applyAlignment="1">
      <alignment horizontal="left" vertical="center"/>
    </xf>
    <xf numFmtId="0" fontId="36" fillId="28" borderId="19" xfId="0" applyFont="1" applyFill="1" applyBorder="1" applyAlignment="1">
      <alignment horizontal="center" vertical="center"/>
    </xf>
    <xf numFmtId="0" fontId="36" fillId="28" borderId="17" xfId="0" applyFont="1" applyFill="1" applyBorder="1" applyAlignment="1">
      <alignment horizontal="center" vertical="center"/>
    </xf>
    <xf numFmtId="0" fontId="36" fillId="28" borderId="18" xfId="0" applyFont="1" applyFill="1" applyBorder="1" applyAlignment="1">
      <alignment horizontal="center" vertical="center"/>
    </xf>
    <xf numFmtId="0" fontId="36" fillId="0" borderId="0" xfId="0" applyFont="1" applyFill="1" applyBorder="1" applyAlignment="1">
      <alignment horizontal="left" vertical="center"/>
    </xf>
    <xf numFmtId="0" fontId="37" fillId="0" borderId="54" xfId="0" applyFont="1" applyFill="1" applyBorder="1" applyAlignment="1">
      <alignment horizontal="left" vertical="center"/>
    </xf>
    <xf numFmtId="0" fontId="37" fillId="0" borderId="0" xfId="0" applyFont="1" applyFill="1" applyBorder="1" applyAlignment="1">
      <alignment horizontal="left" vertical="center"/>
    </xf>
    <xf numFmtId="0" fontId="37" fillId="0" borderId="55" xfId="0" applyFont="1" applyFill="1" applyBorder="1" applyAlignment="1">
      <alignment horizontal="left" vertical="center"/>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7">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s>
  <tableStyles count="0" defaultTableStyle="TableStyleMedium2" defaultPivotStyle="PivotStyleLight16"/>
  <colors>
    <mruColors>
      <color rgb="FF7F7F7F"/>
      <color rgb="FFFFCCCC"/>
      <color rgb="FFF2DCDB"/>
      <color rgb="FFCBE0C7"/>
      <color rgb="FFDCE6F1"/>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strRef>
              <c:f>'年齢別_健診受診率(通年資格)'!$M$3</c:f>
              <c:strCache>
                <c:ptCount val="1"/>
                <c:pt idx="0">
                  <c:v>医科健診受診率</c:v>
                </c:pt>
              </c:strCache>
            </c:strRef>
          </c:tx>
          <c:spPr>
            <a:solidFill>
              <a:srgbClr val="FFC000"/>
            </a:solidFill>
            <a:ln>
              <a:noFill/>
            </a:ln>
          </c:spPr>
          <c:invertIfNegative val="0"/>
          <c:dLbls>
            <c:dLbl>
              <c:idx val="4"/>
              <c:layout>
                <c:manualLayout>
                  <c:x val="2.6171497584529814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D6-487B-887F-7D3BDF0AC95E}"/>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D6-487B-887F-7D3BDF0AC95E}"/>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6-487B-887F-7D3BDF0AC95E}"/>
                </c:ext>
              </c:extLst>
            </c:dLbl>
            <c:dLbl>
              <c:idx val="7"/>
              <c:layout>
                <c:manualLayout>
                  <c:x val="1.3740338164250083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D6-487B-887F-7D3BDF0AC95E}"/>
                </c:ext>
              </c:extLst>
            </c:dLbl>
            <c:dLbl>
              <c:idx val="10"/>
              <c:layout>
                <c:manualLayout>
                  <c:x val="6.0399758454106282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D6-487B-887F-7D3BDF0AC95E}"/>
                </c:ext>
              </c:extLst>
            </c:dLbl>
            <c:dLbl>
              <c:idx val="11"/>
              <c:layout>
                <c:manualLayout>
                  <c:x val="5.7940821256038649E-3"/>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6-487B-887F-7D3BDF0AC95E}"/>
                </c:ext>
              </c:extLst>
            </c:dLbl>
            <c:dLbl>
              <c:idx val="12"/>
              <c:layout>
                <c:manualLayout>
                  <c:x val="1.96268115942028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D6-487B-887F-7D3BDF0AC95E}"/>
                </c:ext>
              </c:extLst>
            </c:dLbl>
            <c:dLbl>
              <c:idx val="13"/>
              <c:layout>
                <c:manualLayout>
                  <c:x val="9.4404589371980679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6-487B-887F-7D3BDF0AC95E}"/>
                </c:ext>
              </c:extLst>
            </c:dLbl>
            <c:dLbl>
              <c:idx val="14"/>
              <c:layout>
                <c:manualLayout>
                  <c:x val="4.696014492753623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D6-487B-887F-7D3BDF0AC95E}"/>
                </c:ext>
              </c:extLst>
            </c:dLbl>
            <c:dLbl>
              <c:idx val="15"/>
              <c:layout>
                <c:manualLayout>
                  <c:x val="4.0200483091787443E-3"/>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6-487B-887F-7D3BDF0AC95E}"/>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6-487B-887F-7D3BDF0AC95E}"/>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6-487B-887F-7D3BDF0AC95E}"/>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D6-487B-887F-7D3BDF0AC95E}"/>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D6-487B-887F-7D3BDF0AC95E}"/>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D6-487B-887F-7D3BDF0AC95E}"/>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5D6-487B-887F-7D3BDF0AC95E}"/>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5D6-487B-887F-7D3BDF0AC95E}"/>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13-4B43-B393-30E4F5E58BA4}"/>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5D6-487B-887F-7D3BDF0AC95E}"/>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5D6-487B-887F-7D3BDF0AC95E}"/>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5D6-487B-887F-7D3BDF0AC95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'年齢別_健診受診率(通年資格)'!$L$4:$L$26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'年齢別_健診受診率(通年資格)'!$M$4:$M$26</c:f>
              <c:numCache>
                <c:formatCode>0.0%</c:formatCode>
                <c:ptCount val="23"/>
                <c:pt idx="0">
                  <c:v>0.12795685745802182</c:v>
                </c:pt>
                <c:pt idx="1">
                  <c:v>0.14954486345903772</c:v>
                </c:pt>
                <c:pt idx="2">
                  <c:v>0.26367352692416124</c:v>
                </c:pt>
                <c:pt idx="3">
                  <c:v>0.26480093515780789</c:v>
                </c:pt>
                <c:pt idx="4">
                  <c:v>0.25245931689036438</c:v>
                </c:pt>
                <c:pt idx="5">
                  <c:v>0.24422074692385876</c:v>
                </c:pt>
                <c:pt idx="6">
                  <c:v>0.23128006908178791</c:v>
                </c:pt>
                <c:pt idx="7">
                  <c:v>0.22219724841186284</c:v>
                </c:pt>
                <c:pt idx="8">
                  <c:v>0.20978126405757985</c:v>
                </c:pt>
                <c:pt idx="9">
                  <c:v>0.19685513114460867</c:v>
                </c:pt>
                <c:pt idx="10">
                  <c:v>0.18398083437604906</c:v>
                </c:pt>
                <c:pt idx="11">
                  <c:v>0.17169788808018135</c:v>
                </c:pt>
                <c:pt idx="12">
                  <c:v>0.15878409070261823</c:v>
                </c:pt>
                <c:pt idx="13">
                  <c:v>0.14622310057092666</c:v>
                </c:pt>
                <c:pt idx="14">
                  <c:v>0.13606050540409331</c:v>
                </c:pt>
                <c:pt idx="15">
                  <c:v>0.12217817885356048</c:v>
                </c:pt>
                <c:pt idx="16">
                  <c:v>0.11507009345794393</c:v>
                </c:pt>
                <c:pt idx="17">
                  <c:v>0.10382194806818655</c:v>
                </c:pt>
                <c:pt idx="18">
                  <c:v>9.0786330113223221E-2</c:v>
                </c:pt>
                <c:pt idx="19">
                  <c:v>8.1774979941986056E-2</c:v>
                </c:pt>
                <c:pt idx="20">
                  <c:v>7.9706601466992669E-2</c:v>
                </c:pt>
                <c:pt idx="21">
                  <c:v>5.8525879412302625E-2</c:v>
                </c:pt>
                <c:pt idx="22">
                  <c:v>0.1968861000038874</c:v>
                </c:pt>
              </c:numCache>
            </c:numRef>
          </c:val>
          <c:extLst>
            <c:ext xmlns:c16="http://schemas.microsoft.com/office/drawing/2014/chart" uri="{C3380CC4-5D6E-409C-BE32-E72D297353CC}">
              <c16:uniqueId val="{00000016-75D6-487B-887F-7D3BDF0AC95E}"/>
            </c:ext>
          </c:extLst>
        </c:ser>
        <c:dLbls>
          <c:showLegendKey val="0"/>
          <c:showVal val="0"/>
          <c:showCatName val="0"/>
          <c:showSerName val="0"/>
          <c:showPercent val="0"/>
          <c:showBubbleSize val="0"/>
        </c:dLbls>
        <c:gapWidth val="15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0642753623188406"/>
          <c:y val="6.0476190476190473E-3"/>
          <c:w val="0.58714492753623193"/>
          <c:h val="1.60261904761904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'市区町村別_健診受診率(年度末資格)'!$AI$4</c:f>
              <c:strCache>
                <c:ptCount val="1"/>
                <c:pt idx="0">
                  <c:v>前年度との差分(医科健診受診率)</c:v>
                </c:pt>
              </c:strCache>
            </c:strRef>
          </c:tx>
          <c:spPr>
            <a:solidFill>
              <a:schemeClr val="accent1"/>
            </a:solidFill>
            <a:ln>
              <a:noFill/>
            </a:ln>
          </c:spPr>
          <c:invertIfNegative val="0"/>
          <c:dLbls>
            <c:dLbl>
              <c:idx val="1"/>
              <c:layout>
                <c:manualLayout>
                  <c:x val="2.14734299516907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D-4FAA-9CBB-756E018219B2}"/>
                </c:ext>
              </c:extLst>
            </c:dLbl>
            <c:dLbl>
              <c:idx val="20"/>
              <c:layout>
                <c:manualLayout>
                  <c:x val="2.30072463768115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3A-4F9B-AB31-D769040D9A70}"/>
                </c:ext>
              </c:extLst>
            </c:dLbl>
            <c:dLbl>
              <c:idx val="32"/>
              <c:layout>
                <c:manualLayout>
                  <c:x val="2.1473429951690822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2E-4D16-A403-8BEEDECE6AB3}"/>
                </c:ext>
              </c:extLst>
            </c:dLbl>
            <c:dLbl>
              <c:idx val="33"/>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2E-4D16-A403-8BEEDECE6AB3}"/>
                </c:ext>
              </c:extLst>
            </c:dLbl>
            <c:dLbl>
              <c:idx val="36"/>
              <c:layout>
                <c:manualLayout>
                  <c:x val="1.0736714975845354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2E-4D16-A403-8BEEDECE6AB3}"/>
                </c:ext>
              </c:extLst>
            </c:dLbl>
            <c:dLbl>
              <c:idx val="3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3A-4F9B-AB31-D769040D9A70}"/>
                </c:ext>
              </c:extLst>
            </c:dLbl>
            <c:dLbl>
              <c:idx val="40"/>
              <c:layout>
                <c:manualLayout>
                  <c:x val="2.30072463768115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A-4F9B-AB31-D769040D9A70}"/>
                </c:ext>
              </c:extLst>
            </c:dLbl>
            <c:dLbl>
              <c:idx val="41"/>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3A-4F9B-AB31-D769040D9A70}"/>
                </c:ext>
              </c:extLst>
            </c:dLbl>
            <c:dLbl>
              <c:idx val="42"/>
              <c:layout>
                <c:manualLayout>
                  <c:x val="1.22705314009661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2E-4D16-A403-8BEEDECE6AB3}"/>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'市区町村別_健診受診率(年度末資格)'!$AF$5:$AF$47</c:f>
              <c:strCache>
                <c:ptCount val="43"/>
                <c:pt idx="0">
                  <c:v>豊能町</c:v>
                </c:pt>
                <c:pt idx="1">
                  <c:v>池田市</c:v>
                </c:pt>
                <c:pt idx="2">
                  <c:v>藤井寺市</c:v>
                </c:pt>
                <c:pt idx="3">
                  <c:v>千早赤阪村</c:v>
                </c:pt>
                <c:pt idx="4">
                  <c:v>吹田市</c:v>
                </c:pt>
                <c:pt idx="5">
                  <c:v>和泉市</c:v>
                </c:pt>
                <c:pt idx="6">
                  <c:v>羽曳野市</c:v>
                </c:pt>
                <c:pt idx="7">
                  <c:v>高槻市</c:v>
                </c:pt>
                <c:pt idx="8">
                  <c:v>河南町</c:v>
                </c:pt>
                <c:pt idx="9">
                  <c:v>富田林市</c:v>
                </c:pt>
                <c:pt idx="10">
                  <c:v>河内長野市</c:v>
                </c:pt>
                <c:pt idx="11">
                  <c:v>箕面市</c:v>
                </c:pt>
                <c:pt idx="12">
                  <c:v>寝屋川市</c:v>
                </c:pt>
                <c:pt idx="13">
                  <c:v>大阪狭山市</c:v>
                </c:pt>
                <c:pt idx="14">
                  <c:v>八尾市</c:v>
                </c:pt>
                <c:pt idx="15">
                  <c:v>門真市</c:v>
                </c:pt>
                <c:pt idx="16">
                  <c:v>太子町</c:v>
                </c:pt>
                <c:pt idx="17">
                  <c:v>茨木市</c:v>
                </c:pt>
                <c:pt idx="18">
                  <c:v>泉大津市</c:v>
                </c:pt>
                <c:pt idx="19">
                  <c:v>田尻町</c:v>
                </c:pt>
                <c:pt idx="20">
                  <c:v>大東市</c:v>
                </c:pt>
                <c:pt idx="21">
                  <c:v>島本町</c:v>
                </c:pt>
                <c:pt idx="22">
                  <c:v>柏原市</c:v>
                </c:pt>
                <c:pt idx="23">
                  <c:v>四條畷市</c:v>
                </c:pt>
                <c:pt idx="24">
                  <c:v>枚方市</c:v>
                </c:pt>
                <c:pt idx="25">
                  <c:v>能勢町</c:v>
                </c:pt>
                <c:pt idx="26">
                  <c:v>忠岡町</c:v>
                </c:pt>
                <c:pt idx="27">
                  <c:v>高石市</c:v>
                </c:pt>
                <c:pt idx="28">
                  <c:v>堺市</c:v>
                </c:pt>
                <c:pt idx="29">
                  <c:v>東大阪市</c:v>
                </c:pt>
                <c:pt idx="30">
                  <c:v>豊中市</c:v>
                </c:pt>
                <c:pt idx="31">
                  <c:v>貝塚市</c:v>
                </c:pt>
                <c:pt idx="32">
                  <c:v>泉佐野市</c:v>
                </c:pt>
                <c:pt idx="33">
                  <c:v>泉南市</c:v>
                </c:pt>
                <c:pt idx="34">
                  <c:v>交野市</c:v>
                </c:pt>
                <c:pt idx="35">
                  <c:v>岸和田市</c:v>
                </c:pt>
                <c:pt idx="36">
                  <c:v>摂津市</c:v>
                </c:pt>
                <c:pt idx="37">
                  <c:v>熊取町</c:v>
                </c:pt>
                <c:pt idx="38">
                  <c:v>松原市</c:v>
                </c:pt>
                <c:pt idx="39">
                  <c:v>大阪市</c:v>
                </c:pt>
                <c:pt idx="40">
                  <c:v>阪南市</c:v>
                </c:pt>
                <c:pt idx="41">
                  <c:v>守口市</c:v>
                </c:pt>
                <c:pt idx="42">
                  <c:v>岬町</c:v>
                </c:pt>
              </c:strCache>
            </c:strRef>
          </c:cat>
          <c:val>
            <c:numRef>
              <c:f>'市区町村別_健診受診率(年度末資格)'!$AI$5:$AI$47</c:f>
              <c:numCache>
                <c:formatCode>General</c:formatCode>
                <c:ptCount val="43"/>
                <c:pt idx="0">
                  <c:v>-0.10000000000000009</c:v>
                </c:pt>
                <c:pt idx="1">
                  <c:v>0.30000000000000027</c:v>
                </c:pt>
                <c:pt idx="2">
                  <c:v>2.2999999999999963</c:v>
                </c:pt>
                <c:pt idx="3">
                  <c:v>3.9000000000000035</c:v>
                </c:pt>
                <c:pt idx="4">
                  <c:v>0.10000000000000009</c:v>
                </c:pt>
                <c:pt idx="5">
                  <c:v>0.10000000000000009</c:v>
                </c:pt>
                <c:pt idx="6">
                  <c:v>0</c:v>
                </c:pt>
                <c:pt idx="7">
                  <c:v>0</c:v>
                </c:pt>
                <c:pt idx="8">
                  <c:v>4.2000000000000037</c:v>
                </c:pt>
                <c:pt idx="9">
                  <c:v>-0.30000000000000027</c:v>
                </c:pt>
                <c:pt idx="10">
                  <c:v>-0.80000000000000071</c:v>
                </c:pt>
                <c:pt idx="11">
                  <c:v>0.9000000000000008</c:v>
                </c:pt>
                <c:pt idx="12">
                  <c:v>-0.10000000000000009</c:v>
                </c:pt>
                <c:pt idx="13">
                  <c:v>-0.80000000000000071</c:v>
                </c:pt>
                <c:pt idx="14">
                  <c:v>1.1999999999999984</c:v>
                </c:pt>
                <c:pt idx="15">
                  <c:v>-0.40000000000000036</c:v>
                </c:pt>
                <c:pt idx="16">
                  <c:v>-0.60000000000000053</c:v>
                </c:pt>
                <c:pt idx="17">
                  <c:v>0.20000000000000018</c:v>
                </c:pt>
                <c:pt idx="18">
                  <c:v>-0.30000000000000027</c:v>
                </c:pt>
                <c:pt idx="19">
                  <c:v>0.10000000000000009</c:v>
                </c:pt>
                <c:pt idx="20">
                  <c:v>0.30000000000000027</c:v>
                </c:pt>
                <c:pt idx="21">
                  <c:v>1.5999999999999988</c:v>
                </c:pt>
                <c:pt idx="22">
                  <c:v>-0.79999999999999793</c:v>
                </c:pt>
                <c:pt idx="23">
                  <c:v>-0.1999999999999974</c:v>
                </c:pt>
                <c:pt idx="24">
                  <c:v>0.9000000000000008</c:v>
                </c:pt>
                <c:pt idx="25">
                  <c:v>-0.20000000000000018</c:v>
                </c:pt>
                <c:pt idx="26">
                  <c:v>2.8</c:v>
                </c:pt>
                <c:pt idx="27">
                  <c:v>1.2999999999999985</c:v>
                </c:pt>
                <c:pt idx="28">
                  <c:v>0.79999999999999793</c:v>
                </c:pt>
                <c:pt idx="29">
                  <c:v>0.10000000000000009</c:v>
                </c:pt>
                <c:pt idx="30">
                  <c:v>-0.40000000000000036</c:v>
                </c:pt>
                <c:pt idx="31">
                  <c:v>-0.50000000000000044</c:v>
                </c:pt>
                <c:pt idx="32">
                  <c:v>0.30000000000000027</c:v>
                </c:pt>
                <c:pt idx="33">
                  <c:v>0.40000000000000036</c:v>
                </c:pt>
                <c:pt idx="34">
                  <c:v>0.60000000000000053</c:v>
                </c:pt>
                <c:pt idx="35">
                  <c:v>-0.60000000000000053</c:v>
                </c:pt>
                <c:pt idx="36">
                  <c:v>0.40000000000000036</c:v>
                </c:pt>
                <c:pt idx="37">
                  <c:v>-0.10000000000000009</c:v>
                </c:pt>
                <c:pt idx="38">
                  <c:v>1.3000000000000012</c:v>
                </c:pt>
                <c:pt idx="39">
                  <c:v>0.89999999999999947</c:v>
                </c:pt>
                <c:pt idx="40">
                  <c:v>0.30000000000000027</c:v>
                </c:pt>
                <c:pt idx="41">
                  <c:v>0.20000000000000018</c:v>
                </c:pt>
                <c:pt idx="42">
                  <c:v>0.39999999999999897</c:v>
                </c:pt>
              </c:numCache>
            </c:numRef>
          </c:val>
          <c:extLst>
            <c:ext xmlns:c16="http://schemas.microsoft.com/office/drawing/2014/chart" uri="{C3380CC4-5D6E-409C-BE32-E72D297353CC}">
              <c16:uniqueId val="{00000011-5E2E-4D16-A403-8BEEDECE6AB3}"/>
            </c:ext>
          </c:extLst>
        </c:ser>
        <c:dLbls>
          <c:showLegendKey val="0"/>
          <c:showVal val="0"/>
          <c:showCatName val="0"/>
          <c:showSerName val="0"/>
          <c:showPercent val="0"/>
          <c:showBubbleSize val="0"/>
        </c:dLbls>
        <c:gapWidth val="150"/>
        <c:axId val="452380160"/>
        <c:axId val="449181312"/>
      </c:barChart>
      <c:scatterChart>
        <c:scatterStyle val="lineMarker"/>
        <c:varyColors val="0"/>
        <c:ser>
          <c:idx val="1"/>
          <c:order val="1"/>
          <c:tx>
            <c:strRef>
              <c:f>'市区町村別_健診受診率(年度末資格)'!$B$79:$C$79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2-5E2E-4D16-A403-8BEEDECE6AB3}"/>
              </c:ext>
            </c:extLst>
          </c:dPt>
          <c:dLbls>
            <c:dLbl>
              <c:idx val="0"/>
              <c:layout>
                <c:manualLayout>
                  <c:x val="1.3662428618174524E-2"/>
                  <c:y val="-0.89720001915293701"/>
                </c:manualLayout>
              </c:layout>
              <c:numFmt formatCode="#,##0.0_ ;[Red]\-#,##0.0\ "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E2E-4D16-A403-8BEEDECE6AB3}"/>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'市区町村別_健診受診率(年度末資格)'!$AM$5:$AM$47</c:f>
              <c:numCache>
                <c:formatCode>General</c:formatCode>
                <c:ptCount val="43"/>
                <c:pt idx="0">
                  <c:v>0.50000000000000044</c:v>
                </c:pt>
                <c:pt idx="1">
                  <c:v>0.50000000000000044</c:v>
                </c:pt>
                <c:pt idx="2">
                  <c:v>0.50000000000000044</c:v>
                </c:pt>
                <c:pt idx="3">
                  <c:v>0.50000000000000044</c:v>
                </c:pt>
                <c:pt idx="4">
                  <c:v>0.50000000000000044</c:v>
                </c:pt>
                <c:pt idx="5">
                  <c:v>0.50000000000000044</c:v>
                </c:pt>
                <c:pt idx="6">
                  <c:v>0.50000000000000044</c:v>
                </c:pt>
                <c:pt idx="7">
                  <c:v>0.50000000000000044</c:v>
                </c:pt>
                <c:pt idx="8">
                  <c:v>0.50000000000000044</c:v>
                </c:pt>
                <c:pt idx="9">
                  <c:v>0.50000000000000044</c:v>
                </c:pt>
                <c:pt idx="10">
                  <c:v>0.50000000000000044</c:v>
                </c:pt>
                <c:pt idx="11">
                  <c:v>0.50000000000000044</c:v>
                </c:pt>
                <c:pt idx="12">
                  <c:v>0.50000000000000044</c:v>
                </c:pt>
                <c:pt idx="13">
                  <c:v>0.50000000000000044</c:v>
                </c:pt>
                <c:pt idx="14">
                  <c:v>0.50000000000000044</c:v>
                </c:pt>
                <c:pt idx="15">
                  <c:v>0.50000000000000044</c:v>
                </c:pt>
                <c:pt idx="16">
                  <c:v>0.50000000000000044</c:v>
                </c:pt>
                <c:pt idx="17">
                  <c:v>0.50000000000000044</c:v>
                </c:pt>
                <c:pt idx="18">
                  <c:v>0.50000000000000044</c:v>
                </c:pt>
                <c:pt idx="19">
                  <c:v>0.50000000000000044</c:v>
                </c:pt>
                <c:pt idx="20">
                  <c:v>0.50000000000000044</c:v>
                </c:pt>
                <c:pt idx="21">
                  <c:v>0.50000000000000044</c:v>
                </c:pt>
                <c:pt idx="22">
                  <c:v>0.50000000000000044</c:v>
                </c:pt>
                <c:pt idx="23">
                  <c:v>0.50000000000000044</c:v>
                </c:pt>
                <c:pt idx="24">
                  <c:v>0.50000000000000044</c:v>
                </c:pt>
                <c:pt idx="25">
                  <c:v>0.50000000000000044</c:v>
                </c:pt>
                <c:pt idx="26">
                  <c:v>0.50000000000000044</c:v>
                </c:pt>
                <c:pt idx="27">
                  <c:v>0.50000000000000044</c:v>
                </c:pt>
                <c:pt idx="28">
                  <c:v>0.50000000000000044</c:v>
                </c:pt>
                <c:pt idx="29">
                  <c:v>0.50000000000000044</c:v>
                </c:pt>
                <c:pt idx="30">
                  <c:v>0.50000000000000044</c:v>
                </c:pt>
                <c:pt idx="31">
                  <c:v>0.50000000000000044</c:v>
                </c:pt>
                <c:pt idx="32">
                  <c:v>0.50000000000000044</c:v>
                </c:pt>
                <c:pt idx="33">
                  <c:v>0.50000000000000044</c:v>
                </c:pt>
                <c:pt idx="34">
                  <c:v>0.50000000000000044</c:v>
                </c:pt>
                <c:pt idx="35">
                  <c:v>0.50000000000000044</c:v>
                </c:pt>
                <c:pt idx="36">
                  <c:v>0.50000000000000044</c:v>
                </c:pt>
                <c:pt idx="37">
                  <c:v>0.50000000000000044</c:v>
                </c:pt>
                <c:pt idx="38">
                  <c:v>0.50000000000000044</c:v>
                </c:pt>
                <c:pt idx="39">
                  <c:v>0.50000000000000044</c:v>
                </c:pt>
                <c:pt idx="40">
                  <c:v>0.50000000000000044</c:v>
                </c:pt>
                <c:pt idx="41">
                  <c:v>0.50000000000000044</c:v>
                </c:pt>
                <c:pt idx="42">
                  <c:v>0.50000000000000044</c:v>
                </c:pt>
              </c:numCache>
            </c:numRef>
          </c:xVal>
          <c:yVal>
            <c:numRef>
              <c:f>'市区町村別_健診受診率(年度末資格)'!$AN$5:$AN$47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4-5E2E-4D16-A403-8BEEDECE6AB3}"/>
            </c:ext>
          </c:extLst>
        </c:ser>
        <c:dLbls>
          <c:showLegendKey val="0"/>
          <c:showVal val="0"/>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low"/>
        <c:spPr>
          <a:ln>
            <a:solidFill>
              <a:srgbClr val="7F7F7F"/>
            </a:solidFill>
          </a:ln>
        </c:spPr>
        <c:crossAx val="449181312"/>
        <c:crosses val="autoZero"/>
        <c:auto val="1"/>
        <c:lblAlgn val="ctr"/>
        <c:lblOffset val="100"/>
        <c:noMultiLvlLbl val="0"/>
      </c:catAx>
      <c:valAx>
        <c:axId val="449181312"/>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General"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地区別_指導対象者群分析!$AH$5</c:f>
              <c:strCache>
                <c:ptCount val="1"/>
                <c:pt idx="0">
                  <c:v>健診異常値放置者割合</c:v>
                </c:pt>
              </c:strCache>
            </c:strRef>
          </c:tx>
          <c:spPr>
            <a:solidFill>
              <a:schemeClr val="accent3">
                <a:lumMod val="60000"/>
                <a:lumOff val="40000"/>
              </a:schemeClr>
            </a:solidFill>
            <a:ln>
              <a:noFill/>
            </a:ln>
          </c:spPr>
          <c:invertIfNegative val="0"/>
          <c:dLbls>
            <c:dLbl>
              <c:idx val="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82-45C2-8EC8-D52B0BAB3D0E}"/>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地区別_指導対象者群分析!$AH$6:$AH$13</c:f>
              <c:strCache>
                <c:ptCount val="8"/>
                <c:pt idx="0">
                  <c:v>豊能医療圏</c:v>
                </c:pt>
                <c:pt idx="1">
                  <c:v>三島医療圏</c:v>
                </c:pt>
                <c:pt idx="2">
                  <c:v>南河内医療圏</c:v>
                </c:pt>
                <c:pt idx="3">
                  <c:v>北河内医療圏</c:v>
                </c:pt>
                <c:pt idx="4">
                  <c:v>堺市医療圏</c:v>
                </c:pt>
                <c:pt idx="5">
                  <c:v>泉州医療圏</c:v>
                </c:pt>
                <c:pt idx="6">
                  <c:v>中河内医療圏</c:v>
                </c:pt>
                <c:pt idx="7">
                  <c:v>大阪市医療圏</c:v>
                </c:pt>
              </c:strCache>
            </c:strRef>
          </c:cat>
          <c:val>
            <c:numRef>
              <c:f>地区別_指導対象者群分析!$AI$6:$AI$13</c:f>
              <c:numCache>
                <c:formatCode>0.00%</c:formatCode>
                <c:ptCount val="8"/>
                <c:pt idx="0">
                  <c:v>1.3899291962859849E-2</c:v>
                </c:pt>
                <c:pt idx="1">
                  <c:v>1.35176852484167E-2</c:v>
                </c:pt>
                <c:pt idx="2">
                  <c:v>1.2635939927498705E-2</c:v>
                </c:pt>
                <c:pt idx="3">
                  <c:v>1.2159233087211658E-2</c:v>
                </c:pt>
                <c:pt idx="4">
                  <c:v>1.088464946747145E-2</c:v>
                </c:pt>
                <c:pt idx="5">
                  <c:v>1.0389484091608992E-2</c:v>
                </c:pt>
                <c:pt idx="6">
                  <c:v>1.0334356703071788E-2</c:v>
                </c:pt>
                <c:pt idx="7">
                  <c:v>6.1076822904725658E-3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1.5338164251207729E-3"/>
                  <c:y val="-0.8930317460317460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D4B-48DC-8BF6-6DB6D7F603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地区別_指導対象者群分析!$AL$6:$AL$13</c:f>
              <c:numCache>
                <c:formatCode>0.00%</c:formatCode>
                <c:ptCount val="8"/>
                <c:pt idx="0">
                  <c:v>1.0390507413074141E-2</c:v>
                </c:pt>
                <c:pt idx="1">
                  <c:v>1.0390507413074141E-2</c:v>
                </c:pt>
                <c:pt idx="2">
                  <c:v>1.0390507413074141E-2</c:v>
                </c:pt>
                <c:pt idx="3">
                  <c:v>1.0390507413074141E-2</c:v>
                </c:pt>
                <c:pt idx="4">
                  <c:v>1.0390507413074141E-2</c:v>
                </c:pt>
                <c:pt idx="5">
                  <c:v>1.0390507413074141E-2</c:v>
                </c:pt>
                <c:pt idx="6">
                  <c:v>1.0390507413074141E-2</c:v>
                </c:pt>
                <c:pt idx="7">
                  <c:v>1.0390507413074141E-2</c:v>
                </c:pt>
              </c:numCache>
            </c:numRef>
          </c:xVal>
          <c:yVal>
            <c:numRef>
              <c:f>地区別_指導対象者群分析!$AN$6:$AN$13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3380873015873015E-2"/>
            </c:manualLayout>
          </c:layout>
          <c:overlay val="0"/>
        </c:title>
        <c:numFmt formatCode="0.00%" sourceLinked="0"/>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0.00%"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地区別_指導対象者群分析!$AJ$5</c:f>
              <c:strCache>
                <c:ptCount val="1"/>
                <c:pt idx="0">
                  <c:v>治療中断者割合</c:v>
                </c:pt>
              </c:strCache>
            </c:strRef>
          </c:tx>
          <c:spPr>
            <a:solidFill>
              <a:schemeClr val="accent3">
                <a:lumMod val="60000"/>
                <a:lumOff val="40000"/>
              </a:schemeClr>
            </a:solidFill>
            <a:ln>
              <a:noFill/>
            </a:ln>
          </c:spPr>
          <c:invertIfNegative val="0"/>
          <c:dLbls>
            <c:dLbl>
              <c:idx val="0"/>
              <c:layout>
                <c:manualLayout>
                  <c:x val="1.2501207729468599E-3"/>
                  <c:y val="8.730158730343516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42-4249-A54C-135FAB1171F2}"/>
                </c:ext>
              </c:extLst>
            </c:dLbl>
            <c:dLbl>
              <c:idx val="2"/>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14-4027-AF3E-381FDB16061C}"/>
                </c:ext>
              </c:extLst>
            </c:dLbl>
            <c:dLbl>
              <c:idx val="3"/>
              <c:layout>
                <c:manualLayout>
                  <c:x val="3.1128864734299516E-2"/>
                  <c:y val="1.03095238095238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95-414A-AF28-0BB0D497DFA5}"/>
                </c:ext>
              </c:extLst>
            </c:dLbl>
            <c:dLbl>
              <c:idx val="4"/>
              <c:layout>
                <c:manualLayout>
                  <c:x val="4.7176328502415349E-2"/>
                  <c:y val="2.38095238169152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DF-4FFE-94C9-02863EA54D47}"/>
                </c:ext>
              </c:extLst>
            </c:dLbl>
            <c:dLbl>
              <c:idx val="5"/>
              <c:layout>
                <c:manualLayout>
                  <c:x val="4.5642512077294688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DF-4FFE-94C9-02863EA54D47}"/>
                </c:ext>
              </c:extLst>
            </c:dLbl>
            <c:dLbl>
              <c:idx val="6"/>
              <c:layout>
                <c:manualLayout>
                  <c:x val="1.5338164251207729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F1-445A-8E70-E8C9895D2305}"/>
                </c:ext>
              </c:extLst>
            </c:dLbl>
            <c:dLbl>
              <c:idx val="7"/>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14-4027-AF3E-381FDB16061C}"/>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地区別_指導対象者群分析!$AJ$6:$AJ$13</c:f>
              <c:strCache>
                <c:ptCount val="8"/>
                <c:pt idx="0">
                  <c:v>大阪市医療圏</c:v>
                </c:pt>
                <c:pt idx="1">
                  <c:v>北河内医療圏</c:v>
                </c:pt>
                <c:pt idx="2">
                  <c:v>豊能医療圏</c:v>
                </c:pt>
                <c:pt idx="3">
                  <c:v>泉州医療圏</c:v>
                </c:pt>
                <c:pt idx="4">
                  <c:v>堺市医療圏</c:v>
                </c:pt>
                <c:pt idx="5">
                  <c:v>南河内医療圏</c:v>
                </c:pt>
                <c:pt idx="6">
                  <c:v>中河内医療圏</c:v>
                </c:pt>
                <c:pt idx="7">
                  <c:v>三島医療圏</c:v>
                </c:pt>
              </c:strCache>
            </c:strRef>
          </c:cat>
          <c:val>
            <c:numRef>
              <c:f>地区別_指導対象者群分析!$AK$6:$AK$13</c:f>
              <c:numCache>
                <c:formatCode>0.00%</c:formatCode>
                <c:ptCount val="8"/>
                <c:pt idx="0">
                  <c:v>5.8142200783177275E-3</c:v>
                </c:pt>
                <c:pt idx="1">
                  <c:v>5.421725671254281E-3</c:v>
                </c:pt>
                <c:pt idx="2">
                  <c:v>4.9463672465693406E-3</c:v>
                </c:pt>
                <c:pt idx="3">
                  <c:v>4.8948895408204617E-3</c:v>
                </c:pt>
                <c:pt idx="4">
                  <c:v>4.7568091758765406E-3</c:v>
                </c:pt>
                <c:pt idx="5">
                  <c:v>4.7436561367167271E-3</c:v>
                </c:pt>
                <c:pt idx="6">
                  <c:v>4.5464458872280103E-3</c:v>
                </c:pt>
                <c:pt idx="7">
                  <c:v>4.5370777477384775E-3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0.12730676328502416"/>
                  <c:y val="-0.8950476190476190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F95-414A-AF28-0BB0D497DFA5}"/>
                </c:ext>
              </c:extLst>
            </c:dLbl>
            <c:numFmt formatCode="0.0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地区別_指導対象者群分析!$AM$6:$AM$13</c:f>
              <c:numCache>
                <c:formatCode>0.00%</c:formatCode>
                <c:ptCount val="8"/>
                <c:pt idx="0">
                  <c:v>5.1329903591432894E-3</c:v>
                </c:pt>
                <c:pt idx="1">
                  <c:v>5.1329903591432894E-3</c:v>
                </c:pt>
                <c:pt idx="2">
                  <c:v>5.1329903591432894E-3</c:v>
                </c:pt>
                <c:pt idx="3">
                  <c:v>5.1329903591432894E-3</c:v>
                </c:pt>
                <c:pt idx="4">
                  <c:v>5.1329903591432894E-3</c:v>
                </c:pt>
                <c:pt idx="5">
                  <c:v>5.1329903591432894E-3</c:v>
                </c:pt>
                <c:pt idx="6">
                  <c:v>5.1329903591432894E-3</c:v>
                </c:pt>
                <c:pt idx="7">
                  <c:v>5.1329903591432894E-3</c:v>
                </c:pt>
              </c:numCache>
            </c:numRef>
          </c:xVal>
          <c:yVal>
            <c:numRef>
              <c:f>地区別_指導対象者群分析!$AN$6:$AN$13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640468253968254E-2"/>
            </c:manualLayout>
          </c:layout>
          <c:overlay val="0"/>
        </c:title>
        <c:numFmt formatCode="0.0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0.00%"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市区町村別_指導対象者群分析!$AN$4</c:f>
              <c:strCache>
                <c:ptCount val="1"/>
                <c:pt idx="0">
                  <c:v>健診異常値放置者割合</c:v>
                </c:pt>
              </c:strCache>
            </c:strRef>
          </c:tx>
          <c:spPr>
            <a:solidFill>
              <a:srgbClr val="B3A2C7"/>
            </a:solidFill>
            <a:ln>
              <a:noFill/>
            </a:ln>
          </c:spPr>
          <c:invertIfNegative val="0"/>
          <c:dLbls>
            <c:dLbl>
              <c:idx val="2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BE-41AB-B83B-FF28BA5A8158}"/>
                </c:ext>
              </c:extLst>
            </c:dLbl>
            <c:dLbl>
              <c:idx val="28"/>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06-4EAB-BFAA-408165EE0778}"/>
                </c:ext>
              </c:extLst>
            </c:dLbl>
            <c:dLbl>
              <c:idx val="29"/>
              <c:layout>
                <c:manualLayout>
                  <c:x val="6.1352657004830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06-4EAB-BFAA-408165EE0778}"/>
                </c:ext>
              </c:extLst>
            </c:dLbl>
            <c:dLbl>
              <c:idx val="30"/>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06-4EAB-BFAA-408165EE0778}"/>
                </c:ext>
              </c:extLst>
            </c:dLbl>
            <c:dLbl>
              <c:idx val="31"/>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06-4EAB-BFAA-408165EE0778}"/>
                </c:ext>
              </c:extLst>
            </c:dLbl>
            <c:dLbl>
              <c:idx val="32"/>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06-4EAB-BFAA-408165EE0778}"/>
                </c:ext>
              </c:extLst>
            </c:dLbl>
            <c:dLbl>
              <c:idx val="33"/>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55-48F0-8494-4A0C0BBEB7D1}"/>
                </c:ext>
              </c:extLst>
            </c:dLbl>
            <c:dLbl>
              <c:idx val="34"/>
              <c:layout>
                <c:manualLayout>
                  <c:x val="1.380434782608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55-48F0-8494-4A0C0BBEB7D1}"/>
                </c:ext>
              </c:extLst>
            </c:dLbl>
            <c:dLbl>
              <c:idx val="35"/>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55-48F0-8494-4A0C0BBEB7D1}"/>
                </c:ext>
              </c:extLst>
            </c:dLbl>
            <c:dLbl>
              <c:idx val="36"/>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55-48F0-8494-4A0C0BBEB7D1}"/>
                </c:ext>
              </c:extLst>
            </c:dLbl>
            <c:dLbl>
              <c:idx val="37"/>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55-48F0-8494-4A0C0BBEB7D1}"/>
                </c:ext>
              </c:extLst>
            </c:dLbl>
            <c:dLbl>
              <c:idx val="3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0-444A-BF86-D648F9622618}"/>
                </c:ext>
              </c:extLst>
            </c:dLbl>
            <c:dLbl>
              <c:idx val="3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55-48F0-8494-4A0C0BBEB7D1}"/>
                </c:ext>
              </c:extLst>
            </c:dLbl>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市区町村別_指導対象者群分析!$AN$6:$AN$48</c:f>
              <c:strCache>
                <c:ptCount val="43"/>
                <c:pt idx="0">
                  <c:v>豊能町</c:v>
                </c:pt>
                <c:pt idx="1">
                  <c:v>吹田市</c:v>
                </c:pt>
                <c:pt idx="2">
                  <c:v>千早赤阪村</c:v>
                </c:pt>
                <c:pt idx="3">
                  <c:v>能勢町</c:v>
                </c:pt>
                <c:pt idx="4">
                  <c:v>池田市</c:v>
                </c:pt>
                <c:pt idx="5">
                  <c:v>藤井寺市</c:v>
                </c:pt>
                <c:pt idx="6">
                  <c:v>河南町</c:v>
                </c:pt>
                <c:pt idx="7">
                  <c:v>和泉市</c:v>
                </c:pt>
                <c:pt idx="8">
                  <c:v>寝屋川市</c:v>
                </c:pt>
                <c:pt idx="9">
                  <c:v>高槻市</c:v>
                </c:pt>
                <c:pt idx="10">
                  <c:v>河内長野市</c:v>
                </c:pt>
                <c:pt idx="11">
                  <c:v>箕面市</c:v>
                </c:pt>
                <c:pt idx="12">
                  <c:v>大阪狭山市</c:v>
                </c:pt>
                <c:pt idx="13">
                  <c:v>羽曳野市</c:v>
                </c:pt>
                <c:pt idx="14">
                  <c:v>茨木市</c:v>
                </c:pt>
                <c:pt idx="15">
                  <c:v>忠岡町</c:v>
                </c:pt>
                <c:pt idx="16">
                  <c:v>枚方市</c:v>
                </c:pt>
                <c:pt idx="17">
                  <c:v>高石市</c:v>
                </c:pt>
                <c:pt idx="18">
                  <c:v>四條畷市</c:v>
                </c:pt>
                <c:pt idx="19">
                  <c:v>富田林市</c:v>
                </c:pt>
                <c:pt idx="20">
                  <c:v>八尾市</c:v>
                </c:pt>
                <c:pt idx="21">
                  <c:v>交野市</c:v>
                </c:pt>
                <c:pt idx="22">
                  <c:v>摂津市</c:v>
                </c:pt>
                <c:pt idx="23">
                  <c:v>熊取町</c:v>
                </c:pt>
                <c:pt idx="24">
                  <c:v>堺市</c:v>
                </c:pt>
                <c:pt idx="25">
                  <c:v>大東市</c:v>
                </c:pt>
                <c:pt idx="26">
                  <c:v>門真市</c:v>
                </c:pt>
                <c:pt idx="27">
                  <c:v>岬町</c:v>
                </c:pt>
                <c:pt idx="28">
                  <c:v>泉南市</c:v>
                </c:pt>
                <c:pt idx="29">
                  <c:v>泉大津市</c:v>
                </c:pt>
                <c:pt idx="30">
                  <c:v>太子町</c:v>
                </c:pt>
                <c:pt idx="31">
                  <c:v>豊中市</c:v>
                </c:pt>
                <c:pt idx="32">
                  <c:v>柏原市</c:v>
                </c:pt>
                <c:pt idx="33">
                  <c:v>東大阪市</c:v>
                </c:pt>
                <c:pt idx="34">
                  <c:v>貝塚市</c:v>
                </c:pt>
                <c:pt idx="35">
                  <c:v>島本町</c:v>
                </c:pt>
                <c:pt idx="36">
                  <c:v>阪南市</c:v>
                </c:pt>
                <c:pt idx="37">
                  <c:v>守口市</c:v>
                </c:pt>
                <c:pt idx="38">
                  <c:v>田尻町</c:v>
                </c:pt>
                <c:pt idx="39">
                  <c:v>松原市</c:v>
                </c:pt>
                <c:pt idx="40">
                  <c:v>岸和田市</c:v>
                </c:pt>
                <c:pt idx="41">
                  <c:v>泉佐野市</c:v>
                </c:pt>
                <c:pt idx="42">
                  <c:v>大阪市</c:v>
                </c:pt>
              </c:strCache>
            </c:strRef>
          </c:cat>
          <c:val>
            <c:numRef>
              <c:f>市区町村別_指導対象者群分析!$AO$6:$AO$48</c:f>
              <c:numCache>
                <c:formatCode>0.00%</c:formatCode>
                <c:ptCount val="43"/>
                <c:pt idx="0">
                  <c:v>3.081232492997199E-2</c:v>
                </c:pt>
                <c:pt idx="1">
                  <c:v>1.6206443837031615E-2</c:v>
                </c:pt>
                <c:pt idx="2">
                  <c:v>1.6116035455278E-2</c:v>
                </c:pt>
                <c:pt idx="3">
                  <c:v>1.5873015873015872E-2</c:v>
                </c:pt>
                <c:pt idx="4">
                  <c:v>1.5673158895665288E-2</c:v>
                </c:pt>
                <c:pt idx="5">
                  <c:v>1.5533778148457047E-2</c:v>
                </c:pt>
                <c:pt idx="6">
                  <c:v>1.5278283012004365E-2</c:v>
                </c:pt>
                <c:pt idx="7">
                  <c:v>1.526952695269527E-2</c:v>
                </c:pt>
                <c:pt idx="8">
                  <c:v>1.5082357610637032E-2</c:v>
                </c:pt>
                <c:pt idx="9">
                  <c:v>1.4458351316357358E-2</c:v>
                </c:pt>
                <c:pt idx="10">
                  <c:v>1.4444444444444444E-2</c:v>
                </c:pt>
                <c:pt idx="11">
                  <c:v>1.4388489208633094E-2</c:v>
                </c:pt>
                <c:pt idx="12">
                  <c:v>1.3765182186234818E-2</c:v>
                </c:pt>
                <c:pt idx="13">
                  <c:v>1.3585694379934975E-2</c:v>
                </c:pt>
                <c:pt idx="14">
                  <c:v>1.3228712254263215E-2</c:v>
                </c:pt>
                <c:pt idx="15">
                  <c:v>1.2932674020540129E-2</c:v>
                </c:pt>
                <c:pt idx="16">
                  <c:v>1.2514162117622823E-2</c:v>
                </c:pt>
                <c:pt idx="17">
                  <c:v>1.2087513598452799E-2</c:v>
                </c:pt>
                <c:pt idx="18">
                  <c:v>1.1964735516372796E-2</c:v>
                </c:pt>
                <c:pt idx="19">
                  <c:v>1.190057451049361E-2</c:v>
                </c:pt>
                <c:pt idx="20">
                  <c:v>1.1573004875545292E-2</c:v>
                </c:pt>
                <c:pt idx="21">
                  <c:v>1.1444323782474312E-2</c:v>
                </c:pt>
                <c:pt idx="22">
                  <c:v>1.1352720286437865E-2</c:v>
                </c:pt>
                <c:pt idx="23">
                  <c:v>1.1321958220379525E-2</c:v>
                </c:pt>
                <c:pt idx="24">
                  <c:v>1.088464946747145E-2</c:v>
                </c:pt>
                <c:pt idx="25">
                  <c:v>1.0666979252139257E-2</c:v>
                </c:pt>
                <c:pt idx="26">
                  <c:v>1.0494752623688156E-2</c:v>
                </c:pt>
                <c:pt idx="27">
                  <c:v>1.0200927357032458E-2</c:v>
                </c:pt>
                <c:pt idx="28">
                  <c:v>1.0079751883030572E-2</c:v>
                </c:pt>
                <c:pt idx="29">
                  <c:v>1.0049730625777041E-2</c:v>
                </c:pt>
                <c:pt idx="30">
                  <c:v>9.91571641051066E-3</c:v>
                </c:pt>
                <c:pt idx="31">
                  <c:v>9.7644084563807566E-3</c:v>
                </c:pt>
                <c:pt idx="32">
                  <c:v>9.7537421535490096E-3</c:v>
                </c:pt>
                <c:pt idx="33">
                  <c:v>9.7297142611855944E-3</c:v>
                </c:pt>
                <c:pt idx="34">
                  <c:v>9.7037793667007158E-3</c:v>
                </c:pt>
                <c:pt idx="35">
                  <c:v>9.700176366843033E-3</c:v>
                </c:pt>
                <c:pt idx="36">
                  <c:v>9.6057187534904498E-3</c:v>
                </c:pt>
                <c:pt idx="37">
                  <c:v>9.4791091478004779E-3</c:v>
                </c:pt>
                <c:pt idx="38">
                  <c:v>8.4666039510818431E-3</c:v>
                </c:pt>
                <c:pt idx="39">
                  <c:v>8.3664505333612207E-3</c:v>
                </c:pt>
                <c:pt idx="40">
                  <c:v>7.5466002565844088E-3</c:v>
                </c:pt>
                <c:pt idx="41">
                  <c:v>7.5103266992114157E-3</c:v>
                </c:pt>
                <c:pt idx="42">
                  <c:v>6.1076822904725658E-3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1.5338120269799551E-2"/>
                  <c:y val="-0.8972454668000879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E26-43C7-8323-B2219B7F1D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市区町村別_指導対象者群分析!$AW$6:$AW$48</c:f>
              <c:numCache>
                <c:formatCode>0.00%</c:formatCode>
                <c:ptCount val="43"/>
                <c:pt idx="0">
                  <c:v>1.0390507413074141E-2</c:v>
                </c:pt>
                <c:pt idx="1">
                  <c:v>1.0390507413074141E-2</c:v>
                </c:pt>
                <c:pt idx="2">
                  <c:v>1.0390507413074141E-2</c:v>
                </c:pt>
                <c:pt idx="3">
                  <c:v>1.0390507413074141E-2</c:v>
                </c:pt>
                <c:pt idx="4">
                  <c:v>1.0390507413074141E-2</c:v>
                </c:pt>
                <c:pt idx="5">
                  <c:v>1.0390507413074141E-2</c:v>
                </c:pt>
                <c:pt idx="6">
                  <c:v>1.0390507413074141E-2</c:v>
                </c:pt>
                <c:pt idx="7">
                  <c:v>1.0390507413074141E-2</c:v>
                </c:pt>
                <c:pt idx="8">
                  <c:v>1.0390507413074141E-2</c:v>
                </c:pt>
                <c:pt idx="9">
                  <c:v>1.0390507413074141E-2</c:v>
                </c:pt>
                <c:pt idx="10">
                  <c:v>1.0390507413074141E-2</c:v>
                </c:pt>
                <c:pt idx="11">
                  <c:v>1.0390507413074141E-2</c:v>
                </c:pt>
                <c:pt idx="12">
                  <c:v>1.0390507413074141E-2</c:v>
                </c:pt>
                <c:pt idx="13">
                  <c:v>1.0390507413074141E-2</c:v>
                </c:pt>
                <c:pt idx="14">
                  <c:v>1.0390507413074141E-2</c:v>
                </c:pt>
                <c:pt idx="15">
                  <c:v>1.0390507413074141E-2</c:v>
                </c:pt>
                <c:pt idx="16">
                  <c:v>1.0390507413074141E-2</c:v>
                </c:pt>
                <c:pt idx="17">
                  <c:v>1.0390507413074141E-2</c:v>
                </c:pt>
                <c:pt idx="18">
                  <c:v>1.0390507413074141E-2</c:v>
                </c:pt>
                <c:pt idx="19">
                  <c:v>1.0390507413074141E-2</c:v>
                </c:pt>
                <c:pt idx="20">
                  <c:v>1.0390507413074141E-2</c:v>
                </c:pt>
                <c:pt idx="21">
                  <c:v>1.0390507413074141E-2</c:v>
                </c:pt>
                <c:pt idx="22">
                  <c:v>1.0390507413074141E-2</c:v>
                </c:pt>
                <c:pt idx="23">
                  <c:v>1.0390507413074141E-2</c:v>
                </c:pt>
                <c:pt idx="24">
                  <c:v>1.0390507413074141E-2</c:v>
                </c:pt>
                <c:pt idx="25">
                  <c:v>1.0390507413074141E-2</c:v>
                </c:pt>
                <c:pt idx="26">
                  <c:v>1.0390507413074141E-2</c:v>
                </c:pt>
                <c:pt idx="27">
                  <c:v>1.0390507413074141E-2</c:v>
                </c:pt>
                <c:pt idx="28">
                  <c:v>1.0390507413074141E-2</c:v>
                </c:pt>
                <c:pt idx="29">
                  <c:v>1.0390507413074141E-2</c:v>
                </c:pt>
                <c:pt idx="30">
                  <c:v>1.0390507413074141E-2</c:v>
                </c:pt>
                <c:pt idx="31">
                  <c:v>1.0390507413074141E-2</c:v>
                </c:pt>
                <c:pt idx="32">
                  <c:v>1.0390507413074141E-2</c:v>
                </c:pt>
                <c:pt idx="33">
                  <c:v>1.0390507413074141E-2</c:v>
                </c:pt>
                <c:pt idx="34">
                  <c:v>1.0390507413074141E-2</c:v>
                </c:pt>
                <c:pt idx="35">
                  <c:v>1.0390507413074141E-2</c:v>
                </c:pt>
                <c:pt idx="36">
                  <c:v>1.0390507413074141E-2</c:v>
                </c:pt>
                <c:pt idx="37">
                  <c:v>1.0390507413074141E-2</c:v>
                </c:pt>
                <c:pt idx="38">
                  <c:v>1.0390507413074141E-2</c:v>
                </c:pt>
                <c:pt idx="39">
                  <c:v>1.0390507413074141E-2</c:v>
                </c:pt>
                <c:pt idx="40">
                  <c:v>1.0390507413074141E-2</c:v>
                </c:pt>
                <c:pt idx="41">
                  <c:v>1.0390507413074141E-2</c:v>
                </c:pt>
                <c:pt idx="42">
                  <c:v>1.0390507413074141E-2</c:v>
                </c:pt>
              </c:numCache>
            </c:numRef>
          </c:xVal>
          <c:yVal>
            <c:numRef>
              <c:f>市区町村別_指導対象者群分析!$BC$6:$BC$48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3380873015873015E-2"/>
            </c:manualLayout>
          </c:layout>
          <c:overlay val="0"/>
        </c:title>
        <c:numFmt formatCode="0.0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0.00%"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市区町村別_指導対象者群分析!$AQ$5</c:f>
              <c:strCache>
                <c:ptCount val="1"/>
                <c:pt idx="0">
                  <c:v>前年度との差分(健診異常値放置者割合)</c:v>
                </c:pt>
              </c:strCache>
            </c:strRef>
          </c:tx>
          <c:spPr>
            <a:solidFill>
              <a:schemeClr val="accent1"/>
            </a:solidFill>
            <a:ln>
              <a:noFill/>
            </a:ln>
          </c:spPr>
          <c:invertIfNegative val="0"/>
          <c:dLbls>
            <c:dLbl>
              <c:idx val="22"/>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59-4F64-809A-7E70DDB36DAA}"/>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市区町村別_指導対象者群分析!$AN$6:$AN$48</c:f>
              <c:strCache>
                <c:ptCount val="43"/>
                <c:pt idx="0">
                  <c:v>豊能町</c:v>
                </c:pt>
                <c:pt idx="1">
                  <c:v>吹田市</c:v>
                </c:pt>
                <c:pt idx="2">
                  <c:v>千早赤阪村</c:v>
                </c:pt>
                <c:pt idx="3">
                  <c:v>能勢町</c:v>
                </c:pt>
                <c:pt idx="4">
                  <c:v>池田市</c:v>
                </c:pt>
                <c:pt idx="5">
                  <c:v>藤井寺市</c:v>
                </c:pt>
                <c:pt idx="6">
                  <c:v>河南町</c:v>
                </c:pt>
                <c:pt idx="7">
                  <c:v>和泉市</c:v>
                </c:pt>
                <c:pt idx="8">
                  <c:v>寝屋川市</c:v>
                </c:pt>
                <c:pt idx="9">
                  <c:v>高槻市</c:v>
                </c:pt>
                <c:pt idx="10">
                  <c:v>河内長野市</c:v>
                </c:pt>
                <c:pt idx="11">
                  <c:v>箕面市</c:v>
                </c:pt>
                <c:pt idx="12">
                  <c:v>大阪狭山市</c:v>
                </c:pt>
                <c:pt idx="13">
                  <c:v>羽曳野市</c:v>
                </c:pt>
                <c:pt idx="14">
                  <c:v>茨木市</c:v>
                </c:pt>
                <c:pt idx="15">
                  <c:v>忠岡町</c:v>
                </c:pt>
                <c:pt idx="16">
                  <c:v>枚方市</c:v>
                </c:pt>
                <c:pt idx="17">
                  <c:v>高石市</c:v>
                </c:pt>
                <c:pt idx="18">
                  <c:v>四條畷市</c:v>
                </c:pt>
                <c:pt idx="19">
                  <c:v>富田林市</c:v>
                </c:pt>
                <c:pt idx="20">
                  <c:v>八尾市</c:v>
                </c:pt>
                <c:pt idx="21">
                  <c:v>交野市</c:v>
                </c:pt>
                <c:pt idx="22">
                  <c:v>摂津市</c:v>
                </c:pt>
                <c:pt idx="23">
                  <c:v>熊取町</c:v>
                </c:pt>
                <c:pt idx="24">
                  <c:v>堺市</c:v>
                </c:pt>
                <c:pt idx="25">
                  <c:v>大東市</c:v>
                </c:pt>
                <c:pt idx="26">
                  <c:v>門真市</c:v>
                </c:pt>
                <c:pt idx="27">
                  <c:v>岬町</c:v>
                </c:pt>
                <c:pt idx="28">
                  <c:v>泉南市</c:v>
                </c:pt>
                <c:pt idx="29">
                  <c:v>泉大津市</c:v>
                </c:pt>
                <c:pt idx="30">
                  <c:v>太子町</c:v>
                </c:pt>
                <c:pt idx="31">
                  <c:v>豊中市</c:v>
                </c:pt>
                <c:pt idx="32">
                  <c:v>柏原市</c:v>
                </c:pt>
                <c:pt idx="33">
                  <c:v>東大阪市</c:v>
                </c:pt>
                <c:pt idx="34">
                  <c:v>貝塚市</c:v>
                </c:pt>
                <c:pt idx="35">
                  <c:v>島本町</c:v>
                </c:pt>
                <c:pt idx="36">
                  <c:v>阪南市</c:v>
                </c:pt>
                <c:pt idx="37">
                  <c:v>守口市</c:v>
                </c:pt>
                <c:pt idx="38">
                  <c:v>田尻町</c:v>
                </c:pt>
                <c:pt idx="39">
                  <c:v>松原市</c:v>
                </c:pt>
                <c:pt idx="40">
                  <c:v>岸和田市</c:v>
                </c:pt>
                <c:pt idx="41">
                  <c:v>泉佐野市</c:v>
                </c:pt>
                <c:pt idx="42">
                  <c:v>大阪市</c:v>
                </c:pt>
              </c:strCache>
            </c:strRef>
          </c:cat>
          <c:val>
            <c:numRef>
              <c:f>市区町村別_指導対象者群分析!$AQ$6:$AQ$48</c:f>
              <c:numCache>
                <c:formatCode>General</c:formatCode>
                <c:ptCount val="43"/>
                <c:pt idx="0">
                  <c:v>-0.7</c:v>
                </c:pt>
                <c:pt idx="1">
                  <c:v>0.11999999999999997</c:v>
                </c:pt>
                <c:pt idx="2">
                  <c:v>0.43999999999999995</c:v>
                </c:pt>
                <c:pt idx="3">
                  <c:v>-8.9999999999999802E-2</c:v>
                </c:pt>
                <c:pt idx="4">
                  <c:v>-0.30000000000000027</c:v>
                </c:pt>
                <c:pt idx="5">
                  <c:v>9.9999999999999395E-3</c:v>
                </c:pt>
                <c:pt idx="6">
                  <c:v>0.66</c:v>
                </c:pt>
                <c:pt idx="7">
                  <c:v>8.9999999999999969E-2</c:v>
                </c:pt>
                <c:pt idx="8">
                  <c:v>1.0000000000000113E-2</c:v>
                </c:pt>
                <c:pt idx="9">
                  <c:v>-1.9999999999999879E-2</c:v>
                </c:pt>
                <c:pt idx="10">
                  <c:v>9.9999999999999922E-2</c:v>
                </c:pt>
                <c:pt idx="11">
                  <c:v>3.9999999999999931E-2</c:v>
                </c:pt>
                <c:pt idx="12">
                  <c:v>-0.14999999999999997</c:v>
                </c:pt>
                <c:pt idx="13">
                  <c:v>-0.18000000000000013</c:v>
                </c:pt>
                <c:pt idx="14">
                  <c:v>5.9999999999999984E-2</c:v>
                </c:pt>
                <c:pt idx="15">
                  <c:v>0.11999999999999997</c:v>
                </c:pt>
                <c:pt idx="16">
                  <c:v>0.11000000000000003</c:v>
                </c:pt>
                <c:pt idx="17">
                  <c:v>0.43999999999999995</c:v>
                </c:pt>
                <c:pt idx="18">
                  <c:v>-5.0000000000000044E-2</c:v>
                </c:pt>
                <c:pt idx="19">
                  <c:v>-4.9999999999999871E-2</c:v>
                </c:pt>
                <c:pt idx="20">
                  <c:v>5.9999999999999984E-2</c:v>
                </c:pt>
                <c:pt idx="21">
                  <c:v>2.9999999999999992E-2</c:v>
                </c:pt>
                <c:pt idx="22">
                  <c:v>0</c:v>
                </c:pt>
                <c:pt idx="23">
                  <c:v>-8.0000000000000043E-2</c:v>
                </c:pt>
                <c:pt idx="24">
                  <c:v>2.9999999999999992E-2</c:v>
                </c:pt>
                <c:pt idx="25">
                  <c:v>8.9999999999999969E-2</c:v>
                </c:pt>
                <c:pt idx="26">
                  <c:v>-0.21999999999999989</c:v>
                </c:pt>
                <c:pt idx="27">
                  <c:v>0.22999999999999998</c:v>
                </c:pt>
                <c:pt idx="28">
                  <c:v>5.0000000000000044E-2</c:v>
                </c:pt>
                <c:pt idx="29">
                  <c:v>0.17999999999999994</c:v>
                </c:pt>
                <c:pt idx="30">
                  <c:v>-0.28999999999999998</c:v>
                </c:pt>
                <c:pt idx="31">
                  <c:v>2.0000000000000052E-2</c:v>
                </c:pt>
                <c:pt idx="32">
                  <c:v>-0.11999999999999997</c:v>
                </c:pt>
                <c:pt idx="33">
                  <c:v>-6.9999999999999923E-2</c:v>
                </c:pt>
                <c:pt idx="34">
                  <c:v>4.0000000000000105E-2</c:v>
                </c:pt>
                <c:pt idx="35">
                  <c:v>2.0000000000000052E-2</c:v>
                </c:pt>
                <c:pt idx="36">
                  <c:v>0.12999999999999989</c:v>
                </c:pt>
                <c:pt idx="37">
                  <c:v>-7.000000000000009E-2</c:v>
                </c:pt>
                <c:pt idx="38">
                  <c:v>0.18000000000000005</c:v>
                </c:pt>
                <c:pt idx="39">
                  <c:v>9.9999999999999922E-2</c:v>
                </c:pt>
                <c:pt idx="40">
                  <c:v>-2.0000000000000052E-2</c:v>
                </c:pt>
                <c:pt idx="41">
                  <c:v>-2.0000000000000052E-2</c:v>
                </c:pt>
                <c:pt idx="42">
                  <c:v>1.0000000000000026E-2</c:v>
                </c:pt>
              </c:numCache>
            </c:numRef>
          </c:val>
          <c:extLst>
            <c:ext xmlns:c16="http://schemas.microsoft.com/office/drawing/2014/chart" uri="{C3380CC4-5D6E-409C-BE32-E72D297353CC}">
              <c16:uniqueId val="{00000010-4F4C-4E93-9B2D-4E934A28B350}"/>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1-4F4C-4E93-9B2D-4E934A28B350}"/>
              </c:ext>
            </c:extLst>
          </c:dPt>
          <c:dLbls>
            <c:dLbl>
              <c:idx val="0"/>
              <c:layout>
                <c:manualLayout>
                  <c:x val="8.7427536231884054E-2"/>
                  <c:y val="-0.8972454761904762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4F4C-4E93-9B2D-4E934A28B350}"/>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市区町村別_指導対象者群分析!$AY$6:$AY$48</c:f>
              <c:numCache>
                <c:formatCode>General</c:formatCode>
                <c:ptCount val="43"/>
                <c:pt idx="0">
                  <c:v>1.9999999999999879E-2</c:v>
                </c:pt>
                <c:pt idx="1">
                  <c:v>1.9999999999999879E-2</c:v>
                </c:pt>
                <c:pt idx="2">
                  <c:v>1.9999999999999879E-2</c:v>
                </c:pt>
                <c:pt idx="3">
                  <c:v>1.9999999999999879E-2</c:v>
                </c:pt>
                <c:pt idx="4">
                  <c:v>1.9999999999999879E-2</c:v>
                </c:pt>
                <c:pt idx="5">
                  <c:v>1.9999999999999879E-2</c:v>
                </c:pt>
                <c:pt idx="6">
                  <c:v>1.9999999999999879E-2</c:v>
                </c:pt>
                <c:pt idx="7">
                  <c:v>1.9999999999999879E-2</c:v>
                </c:pt>
                <c:pt idx="8">
                  <c:v>1.9999999999999879E-2</c:v>
                </c:pt>
                <c:pt idx="9">
                  <c:v>1.9999999999999879E-2</c:v>
                </c:pt>
                <c:pt idx="10">
                  <c:v>1.9999999999999879E-2</c:v>
                </c:pt>
                <c:pt idx="11">
                  <c:v>1.9999999999999879E-2</c:v>
                </c:pt>
                <c:pt idx="12">
                  <c:v>1.9999999999999879E-2</c:v>
                </c:pt>
                <c:pt idx="13">
                  <c:v>1.9999999999999879E-2</c:v>
                </c:pt>
                <c:pt idx="14">
                  <c:v>1.9999999999999879E-2</c:v>
                </c:pt>
                <c:pt idx="15">
                  <c:v>1.9999999999999879E-2</c:v>
                </c:pt>
                <c:pt idx="16">
                  <c:v>1.9999999999999879E-2</c:v>
                </c:pt>
                <c:pt idx="17">
                  <c:v>1.9999999999999879E-2</c:v>
                </c:pt>
                <c:pt idx="18">
                  <c:v>1.9999999999999879E-2</c:v>
                </c:pt>
                <c:pt idx="19">
                  <c:v>1.9999999999999879E-2</c:v>
                </c:pt>
                <c:pt idx="20">
                  <c:v>1.9999999999999879E-2</c:v>
                </c:pt>
                <c:pt idx="21">
                  <c:v>1.9999999999999879E-2</c:v>
                </c:pt>
                <c:pt idx="22">
                  <c:v>1.9999999999999879E-2</c:v>
                </c:pt>
                <c:pt idx="23">
                  <c:v>1.9999999999999879E-2</c:v>
                </c:pt>
                <c:pt idx="24">
                  <c:v>1.9999999999999879E-2</c:v>
                </c:pt>
                <c:pt idx="25">
                  <c:v>1.9999999999999879E-2</c:v>
                </c:pt>
                <c:pt idx="26">
                  <c:v>1.9999999999999879E-2</c:v>
                </c:pt>
                <c:pt idx="27">
                  <c:v>1.9999999999999879E-2</c:v>
                </c:pt>
                <c:pt idx="28">
                  <c:v>1.9999999999999879E-2</c:v>
                </c:pt>
                <c:pt idx="29">
                  <c:v>1.9999999999999879E-2</c:v>
                </c:pt>
                <c:pt idx="30">
                  <c:v>1.9999999999999879E-2</c:v>
                </c:pt>
                <c:pt idx="31">
                  <c:v>1.9999999999999879E-2</c:v>
                </c:pt>
                <c:pt idx="32">
                  <c:v>1.9999999999999879E-2</c:v>
                </c:pt>
                <c:pt idx="33">
                  <c:v>1.9999999999999879E-2</c:v>
                </c:pt>
                <c:pt idx="34">
                  <c:v>1.9999999999999879E-2</c:v>
                </c:pt>
                <c:pt idx="35">
                  <c:v>1.9999999999999879E-2</c:v>
                </c:pt>
                <c:pt idx="36">
                  <c:v>1.9999999999999879E-2</c:v>
                </c:pt>
                <c:pt idx="37">
                  <c:v>1.9999999999999879E-2</c:v>
                </c:pt>
                <c:pt idx="38">
                  <c:v>1.9999999999999879E-2</c:v>
                </c:pt>
                <c:pt idx="39">
                  <c:v>1.9999999999999879E-2</c:v>
                </c:pt>
                <c:pt idx="40">
                  <c:v>1.9999999999999879E-2</c:v>
                </c:pt>
                <c:pt idx="41">
                  <c:v>1.9999999999999879E-2</c:v>
                </c:pt>
                <c:pt idx="42">
                  <c:v>1.9999999999999879E-2</c:v>
                </c:pt>
              </c:numCache>
            </c:numRef>
          </c:xVal>
          <c:yVal>
            <c:numRef>
              <c:f>市区町村別_指導対象者群分析!$BC$6:$BC$48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3-4F4C-4E93-9B2D-4E934A28B350}"/>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393574879227045"/>
              <c:y val="2.3380873015873015E-2"/>
            </c:manualLayout>
          </c:layout>
          <c:overlay val="0"/>
        </c:title>
        <c:numFmt formatCode="#,##0.00_ ;[Red]\-#,##0.0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市区町村別_指導対象者群分析!$AR$4</c:f>
              <c:strCache>
                <c:ptCount val="1"/>
                <c:pt idx="0">
                  <c:v>治療中断者割合</c:v>
                </c:pt>
              </c:strCache>
            </c:strRef>
          </c:tx>
          <c:spPr>
            <a:solidFill>
              <a:srgbClr val="B3A2C7"/>
            </a:solidFill>
            <a:ln>
              <a:noFill/>
            </a:ln>
          </c:spPr>
          <c:invertIfNegative val="0"/>
          <c:dLbls>
            <c:dLbl>
              <c:idx val="1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72-48A6-B2B9-34A71B6C88C7}"/>
                </c:ext>
              </c:extLst>
            </c:dLbl>
            <c:dLbl>
              <c:idx val="18"/>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72-48A6-B2B9-34A71B6C88C7}"/>
                </c:ext>
              </c:extLst>
            </c:dLbl>
            <c:dLbl>
              <c:idx val="19"/>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72-48A6-B2B9-34A71B6C88C7}"/>
                </c:ext>
              </c:extLst>
            </c:dLbl>
            <c:dLbl>
              <c:idx val="20"/>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E3-4826-AC28-6591BF16E6A7}"/>
                </c:ext>
              </c:extLst>
            </c:dLbl>
            <c:dLbl>
              <c:idx val="21"/>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3-4826-AC28-6591BF16E6A7}"/>
                </c:ext>
              </c:extLst>
            </c:dLbl>
            <c:dLbl>
              <c:idx val="22"/>
              <c:layout>
                <c:manualLayout>
                  <c:x val="2.300724637681159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E3-4826-AC28-6591BF16E6A7}"/>
                </c:ext>
              </c:extLst>
            </c:dLbl>
            <c:dLbl>
              <c:idx val="23"/>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E3-4826-AC28-6591BF16E6A7}"/>
                </c:ext>
              </c:extLst>
            </c:dLbl>
            <c:dLbl>
              <c:idx val="24"/>
              <c:layout>
                <c:manualLayout>
                  <c:x val="3.3743961352656893E-2"/>
                  <c:y val="7.936507929116488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E3-4826-AC28-6591BF16E6A7}"/>
                </c:ext>
              </c:extLst>
            </c:dLbl>
            <c:dLbl>
              <c:idx val="25"/>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E3-4826-AC28-6591BF16E6A7}"/>
                </c:ext>
              </c:extLst>
            </c:dLbl>
            <c:dLbl>
              <c:idx val="2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E3-4826-AC28-6591BF16E6A7}"/>
                </c:ext>
              </c:extLst>
            </c:dLbl>
            <c:dLbl>
              <c:idx val="27"/>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E3-4826-AC28-6591BF16E6A7}"/>
                </c:ext>
              </c:extLst>
            </c:dLbl>
            <c:dLbl>
              <c:idx val="2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E3-4826-AC28-6591BF16E6A7}"/>
                </c:ext>
              </c:extLst>
            </c:dLbl>
            <c:dLbl>
              <c:idx val="2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E3-4826-AC28-6591BF16E6A7}"/>
                </c:ext>
              </c:extLst>
            </c:dLbl>
            <c:dLbl>
              <c:idx val="3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E3-4826-AC28-6591BF16E6A7}"/>
                </c:ext>
              </c:extLst>
            </c:dLbl>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市区町村別_指導対象者群分析!$AR$6:$AR$48</c:f>
              <c:strCache>
                <c:ptCount val="43"/>
                <c:pt idx="0">
                  <c:v>門真市</c:v>
                </c:pt>
                <c:pt idx="1">
                  <c:v>守口市</c:v>
                </c:pt>
                <c:pt idx="2">
                  <c:v>大阪市</c:v>
                </c:pt>
                <c:pt idx="3">
                  <c:v>柏原市</c:v>
                </c:pt>
                <c:pt idx="4">
                  <c:v>田尻町</c:v>
                </c:pt>
                <c:pt idx="5">
                  <c:v>松原市</c:v>
                </c:pt>
                <c:pt idx="6">
                  <c:v>豊中市</c:v>
                </c:pt>
                <c:pt idx="7">
                  <c:v>河南町</c:v>
                </c:pt>
                <c:pt idx="8">
                  <c:v>四條畷市</c:v>
                </c:pt>
                <c:pt idx="9">
                  <c:v>泉佐野市</c:v>
                </c:pt>
                <c:pt idx="10">
                  <c:v>池田市</c:v>
                </c:pt>
                <c:pt idx="11">
                  <c:v>枚方市</c:v>
                </c:pt>
                <c:pt idx="12">
                  <c:v>貝塚市</c:v>
                </c:pt>
                <c:pt idx="13">
                  <c:v>高石市</c:v>
                </c:pt>
                <c:pt idx="14">
                  <c:v>岸和田市</c:v>
                </c:pt>
                <c:pt idx="15">
                  <c:v>能勢町</c:v>
                </c:pt>
                <c:pt idx="16">
                  <c:v>熊取町</c:v>
                </c:pt>
                <c:pt idx="17">
                  <c:v>大阪狭山市</c:v>
                </c:pt>
                <c:pt idx="18">
                  <c:v>河内長野市</c:v>
                </c:pt>
                <c:pt idx="19">
                  <c:v>和泉市</c:v>
                </c:pt>
                <c:pt idx="20">
                  <c:v>富田林市</c:v>
                </c:pt>
                <c:pt idx="21">
                  <c:v>大東市</c:v>
                </c:pt>
                <c:pt idx="22">
                  <c:v>交野市</c:v>
                </c:pt>
                <c:pt idx="23">
                  <c:v>箕面市</c:v>
                </c:pt>
                <c:pt idx="24">
                  <c:v>摂津市</c:v>
                </c:pt>
                <c:pt idx="25">
                  <c:v>堺市</c:v>
                </c:pt>
                <c:pt idx="26">
                  <c:v>寝屋川市</c:v>
                </c:pt>
                <c:pt idx="27">
                  <c:v>茨木市</c:v>
                </c:pt>
                <c:pt idx="28">
                  <c:v>泉大津市</c:v>
                </c:pt>
                <c:pt idx="29">
                  <c:v>岬町</c:v>
                </c:pt>
                <c:pt idx="30">
                  <c:v>八尾市</c:v>
                </c:pt>
                <c:pt idx="31">
                  <c:v>高槻市</c:v>
                </c:pt>
                <c:pt idx="32">
                  <c:v>藤井寺市</c:v>
                </c:pt>
                <c:pt idx="33">
                  <c:v>吹田市</c:v>
                </c:pt>
                <c:pt idx="34">
                  <c:v>東大阪市</c:v>
                </c:pt>
                <c:pt idx="35">
                  <c:v>泉南市</c:v>
                </c:pt>
                <c:pt idx="36">
                  <c:v>忠岡町</c:v>
                </c:pt>
                <c:pt idx="37">
                  <c:v>羽曳野市</c:v>
                </c:pt>
                <c:pt idx="38">
                  <c:v>阪南市</c:v>
                </c:pt>
                <c:pt idx="39">
                  <c:v>千早赤阪村</c:v>
                </c:pt>
                <c:pt idx="40">
                  <c:v>豊能町</c:v>
                </c:pt>
                <c:pt idx="41">
                  <c:v>島本町</c:v>
                </c:pt>
                <c:pt idx="42">
                  <c:v>太子町</c:v>
                </c:pt>
              </c:strCache>
            </c:strRef>
          </c:cat>
          <c:val>
            <c:numRef>
              <c:f>市区町村別_指導対象者群分析!$AS$6:$AS$48</c:f>
              <c:numCache>
                <c:formatCode>0.00%</c:formatCode>
                <c:ptCount val="43"/>
                <c:pt idx="0">
                  <c:v>6.9965017491254375E-3</c:v>
                </c:pt>
                <c:pt idx="1">
                  <c:v>6.1660224553653602E-3</c:v>
                </c:pt>
                <c:pt idx="2">
                  <c:v>5.8142200783177275E-3</c:v>
                </c:pt>
                <c:pt idx="3">
                  <c:v>5.6977305649444712E-3</c:v>
                </c:pt>
                <c:pt idx="4">
                  <c:v>5.6444026340545629E-3</c:v>
                </c:pt>
                <c:pt idx="5">
                  <c:v>5.5427734783518095E-3</c:v>
                </c:pt>
                <c:pt idx="6">
                  <c:v>5.5142344190818159E-3</c:v>
                </c:pt>
                <c:pt idx="7">
                  <c:v>5.4565296471444161E-3</c:v>
                </c:pt>
                <c:pt idx="8">
                  <c:v>5.4156171284634761E-3</c:v>
                </c:pt>
                <c:pt idx="9">
                  <c:v>5.4074352234322193E-3</c:v>
                </c:pt>
                <c:pt idx="10">
                  <c:v>5.3774017968391367E-3</c:v>
                </c:pt>
                <c:pt idx="11">
                  <c:v>5.3043567823668758E-3</c:v>
                </c:pt>
                <c:pt idx="12">
                  <c:v>5.2774940415389856E-3</c:v>
                </c:pt>
                <c:pt idx="13">
                  <c:v>5.1976308473347032E-3</c:v>
                </c:pt>
                <c:pt idx="14">
                  <c:v>5.1694211757603199E-3</c:v>
                </c:pt>
                <c:pt idx="15">
                  <c:v>5.1203277009728623E-3</c:v>
                </c:pt>
                <c:pt idx="16">
                  <c:v>5.1028544091851376E-3</c:v>
                </c:pt>
                <c:pt idx="17">
                  <c:v>5.0896471949103527E-3</c:v>
                </c:pt>
                <c:pt idx="18">
                  <c:v>5.0793650793650794E-3</c:v>
                </c:pt>
                <c:pt idx="19">
                  <c:v>5.0605060506050603E-3</c:v>
                </c:pt>
                <c:pt idx="20">
                  <c:v>4.9829991792707234E-3</c:v>
                </c:pt>
                <c:pt idx="21">
                  <c:v>4.9818309694056968E-3</c:v>
                </c:pt>
                <c:pt idx="22">
                  <c:v>4.928577395372149E-3</c:v>
                </c:pt>
                <c:pt idx="23">
                  <c:v>4.8856437238269084E-3</c:v>
                </c:pt>
                <c:pt idx="24">
                  <c:v>4.8030739673390974E-3</c:v>
                </c:pt>
                <c:pt idx="25">
                  <c:v>4.7568091758765406E-3</c:v>
                </c:pt>
                <c:pt idx="26">
                  <c:v>4.7344994755195192E-3</c:v>
                </c:pt>
                <c:pt idx="27">
                  <c:v>4.7306101637301003E-3</c:v>
                </c:pt>
                <c:pt idx="28">
                  <c:v>4.6622461665975961E-3</c:v>
                </c:pt>
                <c:pt idx="29">
                  <c:v>4.6367851622874804E-3</c:v>
                </c:pt>
                <c:pt idx="30">
                  <c:v>4.6189376443418013E-3</c:v>
                </c:pt>
                <c:pt idx="31">
                  <c:v>4.5137390303553442E-3</c:v>
                </c:pt>
                <c:pt idx="32">
                  <c:v>4.4829024186822351E-3</c:v>
                </c:pt>
                <c:pt idx="33">
                  <c:v>4.3690678604480981E-3</c:v>
                </c:pt>
                <c:pt idx="34">
                  <c:v>4.3354462075576982E-3</c:v>
                </c:pt>
                <c:pt idx="35">
                  <c:v>3.8768276473194504E-3</c:v>
                </c:pt>
                <c:pt idx="36">
                  <c:v>3.8037276531000378E-3</c:v>
                </c:pt>
                <c:pt idx="37">
                  <c:v>3.6576869484440315E-3</c:v>
                </c:pt>
                <c:pt idx="38">
                  <c:v>3.5742209315313303E-3</c:v>
                </c:pt>
                <c:pt idx="39">
                  <c:v>3.2232070910556002E-3</c:v>
                </c:pt>
                <c:pt idx="40">
                  <c:v>2.8011204481792717E-3</c:v>
                </c:pt>
                <c:pt idx="41">
                  <c:v>2.6455026455026454E-3</c:v>
                </c:pt>
                <c:pt idx="42">
                  <c:v>9.9157164105106587E-4</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4.0071460992008225E-3"/>
                  <c:y val="-0.897381972054566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F72-4B73-99F3-5D587368A0FF}"/>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市区町村別_指導対象者群分析!$AZ$6:$AZ$48</c:f>
              <c:numCache>
                <c:formatCode>0.00%</c:formatCode>
                <c:ptCount val="43"/>
                <c:pt idx="0">
                  <c:v>5.1329903591432894E-3</c:v>
                </c:pt>
                <c:pt idx="1">
                  <c:v>5.1329903591432894E-3</c:v>
                </c:pt>
                <c:pt idx="2">
                  <c:v>5.1329903591432894E-3</c:v>
                </c:pt>
                <c:pt idx="3">
                  <c:v>5.1329903591432894E-3</c:v>
                </c:pt>
                <c:pt idx="4">
                  <c:v>5.1329903591432894E-3</c:v>
                </c:pt>
                <c:pt idx="5">
                  <c:v>5.1329903591432894E-3</c:v>
                </c:pt>
                <c:pt idx="6">
                  <c:v>5.1329903591432894E-3</c:v>
                </c:pt>
                <c:pt idx="7">
                  <c:v>5.1329903591432894E-3</c:v>
                </c:pt>
                <c:pt idx="8">
                  <c:v>5.1329903591432894E-3</c:v>
                </c:pt>
                <c:pt idx="9">
                  <c:v>5.1329903591432894E-3</c:v>
                </c:pt>
                <c:pt idx="10">
                  <c:v>5.1329903591432894E-3</c:v>
                </c:pt>
                <c:pt idx="11">
                  <c:v>5.1329903591432894E-3</c:v>
                </c:pt>
                <c:pt idx="12">
                  <c:v>5.1329903591432894E-3</c:v>
                </c:pt>
                <c:pt idx="13">
                  <c:v>5.1329903591432894E-3</c:v>
                </c:pt>
                <c:pt idx="14">
                  <c:v>5.1329903591432894E-3</c:v>
                </c:pt>
                <c:pt idx="15">
                  <c:v>5.1329903591432894E-3</c:v>
                </c:pt>
                <c:pt idx="16">
                  <c:v>5.1329903591432894E-3</c:v>
                </c:pt>
                <c:pt idx="17">
                  <c:v>5.1329903591432894E-3</c:v>
                </c:pt>
                <c:pt idx="18">
                  <c:v>5.1329903591432894E-3</c:v>
                </c:pt>
                <c:pt idx="19">
                  <c:v>5.1329903591432894E-3</c:v>
                </c:pt>
                <c:pt idx="20">
                  <c:v>5.1329903591432894E-3</c:v>
                </c:pt>
                <c:pt idx="21">
                  <c:v>5.1329903591432894E-3</c:v>
                </c:pt>
                <c:pt idx="22">
                  <c:v>5.1329903591432894E-3</c:v>
                </c:pt>
                <c:pt idx="23">
                  <c:v>5.1329903591432894E-3</c:v>
                </c:pt>
                <c:pt idx="24">
                  <c:v>5.1329903591432894E-3</c:v>
                </c:pt>
                <c:pt idx="25">
                  <c:v>5.1329903591432894E-3</c:v>
                </c:pt>
                <c:pt idx="26">
                  <c:v>5.1329903591432894E-3</c:v>
                </c:pt>
                <c:pt idx="27">
                  <c:v>5.1329903591432894E-3</c:v>
                </c:pt>
                <c:pt idx="28">
                  <c:v>5.1329903591432894E-3</c:v>
                </c:pt>
                <c:pt idx="29">
                  <c:v>5.1329903591432894E-3</c:v>
                </c:pt>
                <c:pt idx="30">
                  <c:v>5.1329903591432894E-3</c:v>
                </c:pt>
                <c:pt idx="31">
                  <c:v>5.1329903591432894E-3</c:v>
                </c:pt>
                <c:pt idx="32">
                  <c:v>5.1329903591432894E-3</c:v>
                </c:pt>
                <c:pt idx="33">
                  <c:v>5.1329903591432894E-3</c:v>
                </c:pt>
                <c:pt idx="34">
                  <c:v>5.1329903591432894E-3</c:v>
                </c:pt>
                <c:pt idx="35">
                  <c:v>5.1329903591432894E-3</c:v>
                </c:pt>
                <c:pt idx="36">
                  <c:v>5.1329903591432894E-3</c:v>
                </c:pt>
                <c:pt idx="37">
                  <c:v>5.1329903591432894E-3</c:v>
                </c:pt>
                <c:pt idx="38">
                  <c:v>5.1329903591432894E-3</c:v>
                </c:pt>
                <c:pt idx="39">
                  <c:v>5.1329903591432894E-3</c:v>
                </c:pt>
                <c:pt idx="40">
                  <c:v>5.1329903591432894E-3</c:v>
                </c:pt>
                <c:pt idx="41">
                  <c:v>5.1329903591432894E-3</c:v>
                </c:pt>
                <c:pt idx="42">
                  <c:v>5.1329903591432894E-3</c:v>
                </c:pt>
              </c:numCache>
            </c:numRef>
          </c:xVal>
          <c:yVal>
            <c:numRef>
              <c:f>市区町村別_指導対象者群分析!$BC$6:$BC$48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2372936507936512E-2"/>
            </c:manualLayout>
          </c:layout>
          <c:overlay val="0"/>
        </c:title>
        <c:numFmt formatCode="0.0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0.00%"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市区町村別_指導対象者群分析!$AU$5</c:f>
              <c:strCache>
                <c:ptCount val="1"/>
                <c:pt idx="0">
                  <c:v>前年度との差分(治療中断者割合)</c:v>
                </c:pt>
              </c:strCache>
            </c:strRef>
          </c:tx>
          <c:spPr>
            <a:solidFill>
              <a:schemeClr val="accent1"/>
            </a:solidFill>
            <a:ln>
              <a:noFill/>
            </a:ln>
          </c:spPr>
          <c:invertIfNegative val="0"/>
          <c:dLbls>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市区町村別_指導対象者群分析!$AR$6:$AR$48</c:f>
              <c:strCache>
                <c:ptCount val="43"/>
                <c:pt idx="0">
                  <c:v>門真市</c:v>
                </c:pt>
                <c:pt idx="1">
                  <c:v>守口市</c:v>
                </c:pt>
                <c:pt idx="2">
                  <c:v>大阪市</c:v>
                </c:pt>
                <c:pt idx="3">
                  <c:v>柏原市</c:v>
                </c:pt>
                <c:pt idx="4">
                  <c:v>田尻町</c:v>
                </c:pt>
                <c:pt idx="5">
                  <c:v>松原市</c:v>
                </c:pt>
                <c:pt idx="6">
                  <c:v>豊中市</c:v>
                </c:pt>
                <c:pt idx="7">
                  <c:v>河南町</c:v>
                </c:pt>
                <c:pt idx="8">
                  <c:v>四條畷市</c:v>
                </c:pt>
                <c:pt idx="9">
                  <c:v>泉佐野市</c:v>
                </c:pt>
                <c:pt idx="10">
                  <c:v>池田市</c:v>
                </c:pt>
                <c:pt idx="11">
                  <c:v>枚方市</c:v>
                </c:pt>
                <c:pt idx="12">
                  <c:v>貝塚市</c:v>
                </c:pt>
                <c:pt idx="13">
                  <c:v>高石市</c:v>
                </c:pt>
                <c:pt idx="14">
                  <c:v>岸和田市</c:v>
                </c:pt>
                <c:pt idx="15">
                  <c:v>能勢町</c:v>
                </c:pt>
                <c:pt idx="16">
                  <c:v>熊取町</c:v>
                </c:pt>
                <c:pt idx="17">
                  <c:v>大阪狭山市</c:v>
                </c:pt>
                <c:pt idx="18">
                  <c:v>河内長野市</c:v>
                </c:pt>
                <c:pt idx="19">
                  <c:v>和泉市</c:v>
                </c:pt>
                <c:pt idx="20">
                  <c:v>富田林市</c:v>
                </c:pt>
                <c:pt idx="21">
                  <c:v>大東市</c:v>
                </c:pt>
                <c:pt idx="22">
                  <c:v>交野市</c:v>
                </c:pt>
                <c:pt idx="23">
                  <c:v>箕面市</c:v>
                </c:pt>
                <c:pt idx="24">
                  <c:v>摂津市</c:v>
                </c:pt>
                <c:pt idx="25">
                  <c:v>堺市</c:v>
                </c:pt>
                <c:pt idx="26">
                  <c:v>寝屋川市</c:v>
                </c:pt>
                <c:pt idx="27">
                  <c:v>茨木市</c:v>
                </c:pt>
                <c:pt idx="28">
                  <c:v>泉大津市</c:v>
                </c:pt>
                <c:pt idx="29">
                  <c:v>岬町</c:v>
                </c:pt>
                <c:pt idx="30">
                  <c:v>八尾市</c:v>
                </c:pt>
                <c:pt idx="31">
                  <c:v>高槻市</c:v>
                </c:pt>
                <c:pt idx="32">
                  <c:v>藤井寺市</c:v>
                </c:pt>
                <c:pt idx="33">
                  <c:v>吹田市</c:v>
                </c:pt>
                <c:pt idx="34">
                  <c:v>東大阪市</c:v>
                </c:pt>
                <c:pt idx="35">
                  <c:v>泉南市</c:v>
                </c:pt>
                <c:pt idx="36">
                  <c:v>忠岡町</c:v>
                </c:pt>
                <c:pt idx="37">
                  <c:v>羽曳野市</c:v>
                </c:pt>
                <c:pt idx="38">
                  <c:v>阪南市</c:v>
                </c:pt>
                <c:pt idx="39">
                  <c:v>千早赤阪村</c:v>
                </c:pt>
                <c:pt idx="40">
                  <c:v>豊能町</c:v>
                </c:pt>
                <c:pt idx="41">
                  <c:v>島本町</c:v>
                </c:pt>
                <c:pt idx="42">
                  <c:v>太子町</c:v>
                </c:pt>
              </c:strCache>
            </c:strRef>
          </c:cat>
          <c:val>
            <c:numRef>
              <c:f>市区町村別_指導対象者群分析!$AU$6:$AU$48</c:f>
              <c:numCache>
                <c:formatCode>General</c:formatCode>
                <c:ptCount val="43"/>
                <c:pt idx="0">
                  <c:v>0.28000000000000003</c:v>
                </c:pt>
                <c:pt idx="1">
                  <c:v>5.9999999999999984E-2</c:v>
                </c:pt>
                <c:pt idx="2">
                  <c:v>1.9999999999999966E-2</c:v>
                </c:pt>
                <c:pt idx="3">
                  <c:v>7.0000000000000007E-2</c:v>
                </c:pt>
                <c:pt idx="4">
                  <c:v>0.27</c:v>
                </c:pt>
                <c:pt idx="5">
                  <c:v>0.10999999999999995</c:v>
                </c:pt>
                <c:pt idx="6">
                  <c:v>2.9999999999999992E-2</c:v>
                </c:pt>
                <c:pt idx="7">
                  <c:v>0.31999999999999995</c:v>
                </c:pt>
                <c:pt idx="8">
                  <c:v>-0.10999999999999995</c:v>
                </c:pt>
                <c:pt idx="9">
                  <c:v>0.1</c:v>
                </c:pt>
                <c:pt idx="10">
                  <c:v>-9.9999999999999395E-3</c:v>
                </c:pt>
                <c:pt idx="11">
                  <c:v>2.9999999999999992E-2</c:v>
                </c:pt>
                <c:pt idx="12">
                  <c:v>1.0000000000000026E-2</c:v>
                </c:pt>
                <c:pt idx="13">
                  <c:v>-2.9999999999999992E-2</c:v>
                </c:pt>
                <c:pt idx="14">
                  <c:v>9.9999999999999395E-3</c:v>
                </c:pt>
                <c:pt idx="15">
                  <c:v>-0.16999999999999993</c:v>
                </c:pt>
                <c:pt idx="16">
                  <c:v>0.11000000000000003</c:v>
                </c:pt>
                <c:pt idx="17">
                  <c:v>-1.9999999999999966E-2</c:v>
                </c:pt>
                <c:pt idx="18">
                  <c:v>0.12000000000000005</c:v>
                </c:pt>
                <c:pt idx="19">
                  <c:v>-9.9999999999999395E-3</c:v>
                </c:pt>
                <c:pt idx="20">
                  <c:v>2.9999999999999992E-2</c:v>
                </c:pt>
                <c:pt idx="21">
                  <c:v>-7.0000000000000007E-2</c:v>
                </c:pt>
                <c:pt idx="22">
                  <c:v>-5.0000000000000044E-2</c:v>
                </c:pt>
                <c:pt idx="23">
                  <c:v>-0.21000000000000002</c:v>
                </c:pt>
                <c:pt idx="24">
                  <c:v>-6.0000000000000067E-2</c:v>
                </c:pt>
                <c:pt idx="25">
                  <c:v>-3.0000000000000079E-2</c:v>
                </c:pt>
                <c:pt idx="26">
                  <c:v>0</c:v>
                </c:pt>
                <c:pt idx="27">
                  <c:v>-7.0000000000000007E-2</c:v>
                </c:pt>
                <c:pt idx="28">
                  <c:v>-4.0000000000000022E-2</c:v>
                </c:pt>
                <c:pt idx="29">
                  <c:v>0.10999999999999999</c:v>
                </c:pt>
                <c:pt idx="30">
                  <c:v>-8.0000000000000043E-2</c:v>
                </c:pt>
                <c:pt idx="31">
                  <c:v>1.9999999999999966E-2</c:v>
                </c:pt>
                <c:pt idx="32">
                  <c:v>9.9999999999999964E-2</c:v>
                </c:pt>
                <c:pt idx="33">
                  <c:v>-9.9999999999999395E-3</c:v>
                </c:pt>
                <c:pt idx="34">
                  <c:v>-4.9999999999999961E-2</c:v>
                </c:pt>
                <c:pt idx="35">
                  <c:v>-0.15000000000000005</c:v>
                </c:pt>
                <c:pt idx="36">
                  <c:v>2.9999999999999992E-2</c:v>
                </c:pt>
                <c:pt idx="37">
                  <c:v>-9.9999999999999829E-3</c:v>
                </c:pt>
                <c:pt idx="38">
                  <c:v>9.9999999999999829E-3</c:v>
                </c:pt>
                <c:pt idx="39">
                  <c:v>0.15000000000000002</c:v>
                </c:pt>
                <c:pt idx="40">
                  <c:v>-0.15</c:v>
                </c:pt>
                <c:pt idx="41">
                  <c:v>-0.18000000000000005</c:v>
                </c:pt>
                <c:pt idx="42">
                  <c:v>-0.31000000000000005</c:v>
                </c:pt>
              </c:numCache>
            </c:numRef>
          </c:val>
          <c:extLst>
            <c:ext xmlns:c16="http://schemas.microsoft.com/office/drawing/2014/chart" uri="{C3380CC4-5D6E-409C-BE32-E72D297353CC}">
              <c16:uniqueId val="{00000010-D229-48DD-8CAF-2EA819209C10}"/>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1-D229-48DD-8CAF-2EA819209C10}"/>
              </c:ext>
            </c:extLst>
          </c:dPt>
          <c:dLbls>
            <c:dLbl>
              <c:idx val="0"/>
              <c:layout>
                <c:manualLayout>
                  <c:x val="-0.11810386473429951"/>
                  <c:y val="-0.8972454761904762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229-48DD-8CAF-2EA819209C10}"/>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市区町村別_指導対象者群分析!$BC$6:$BC$48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3-D229-48DD-8CAF-2EA819209C10}"/>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393574879227045"/>
              <c:y val="2.3380873015873015E-2"/>
            </c:manualLayout>
          </c:layout>
          <c:overlay val="0"/>
        </c:title>
        <c:numFmt formatCode="#,##0.00_ ;[Red]\-#,##0.0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04163490364444E-2"/>
          <c:y val="9.5587663400265671E-2"/>
          <c:w val="0.80866626905287609"/>
          <c:h val="0.58368073782443863"/>
        </c:manualLayout>
      </c:layout>
      <c:barChart>
        <c:barDir val="col"/>
        <c:grouping val="clustered"/>
        <c:varyColors val="0"/>
        <c:ser>
          <c:idx val="3"/>
          <c:order val="0"/>
          <c:tx>
            <c:strRef>
              <c:f>指導対象者群別医療費!$M$3</c:f>
              <c:strCache>
                <c:ptCount val="1"/>
                <c:pt idx="0">
                  <c:v>患者一人当たりの
医療費</c:v>
                </c:pt>
              </c:strCache>
            </c:strRef>
          </c:tx>
          <c:spPr>
            <a:solidFill>
              <a:srgbClr val="FFC000"/>
            </a:solidFill>
          </c:spPr>
          <c:invertIfNegative val="0"/>
          <c:dLbls>
            <c:dLbl>
              <c:idx val="0"/>
              <c:layout>
                <c:manualLayout>
                  <c:x val="6.16517199676935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C5-49CE-AD33-7AF78C0794F0}"/>
                </c:ext>
              </c:extLst>
            </c:dLbl>
            <c:dLbl>
              <c:idx val="3"/>
              <c:layout>
                <c:manualLayout>
                  <c:x val="0"/>
                  <c:y val="1.15540150202195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59-4028-9B1F-D0311C8EB6CB}"/>
                </c:ext>
              </c:extLst>
            </c:dLbl>
            <c:dLbl>
              <c:idx val="4"/>
              <c:layout>
                <c:manualLayout>
                  <c:x val="4.6238789975770146E-3"/>
                  <c:y val="-2.31080300404390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29-4632-AF07-3B9EE41EBF08}"/>
                </c:ext>
              </c:extLst>
            </c:dLbl>
            <c:dLbl>
              <c:idx val="5"/>
              <c:layout>
                <c:manualLayout>
                  <c:x val="0"/>
                  <c:y val="-2.77296360485268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C5-49CE-AD33-7AF78C0794F0}"/>
                </c:ext>
              </c:extLst>
            </c:dLbl>
            <c:dLbl>
              <c:idx val="7"/>
              <c:layout>
                <c:manualLayout>
                  <c:x val="0"/>
                  <c:y val="-1.15540150202195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29-4632-AF07-3B9EE41EBF08}"/>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指導対象者群別医療費!$M$4:$M$19</c:f>
              <c:strCache>
                <c:ptCount val="16"/>
                <c:pt idx="0">
                  <c:v>対象者</c:v>
                </c:pt>
                <c:pt idx="1">
                  <c:v>健診受診者</c:v>
                </c:pt>
                <c:pt idx="2">
                  <c:v>健診未受診者</c:v>
                </c:pt>
                <c:pt idx="3">
                  <c:v>健診結果優良者</c:v>
                </c:pt>
                <c:pt idx="4">
                  <c:v>保健指導予備群</c:v>
                </c:pt>
                <c:pt idx="5">
                  <c:v>内臓脂肪蓄積リスク有</c:v>
                </c:pt>
                <c:pt idx="6">
                  <c:v>内臓脂肪蓄積リスク無</c:v>
                </c:pt>
                <c:pt idx="7">
                  <c:v>受診勧奨値除外後の
保健指導対象者</c:v>
                </c:pt>
                <c:pt idx="8">
                  <c:v>医療機関受診勧奨対象者</c:v>
                </c:pt>
                <c:pt idx="9">
                  <c:v>健診異常値放置者</c:v>
                </c:pt>
                <c:pt idx="10">
                  <c:v>健診受診治療中者</c:v>
                </c:pt>
                <c:pt idx="11">
                  <c:v>健診未受診治療中者</c:v>
                </c:pt>
                <c:pt idx="12">
                  <c:v>治療中断者</c:v>
                </c:pt>
                <c:pt idx="13">
                  <c:v>生活習慣病状態不明者</c:v>
                </c:pt>
                <c:pt idx="14">
                  <c:v>生活習慣病受診有</c:v>
                </c:pt>
                <c:pt idx="15">
                  <c:v>生活習慣病受診無</c:v>
                </c:pt>
              </c:strCache>
            </c:strRef>
          </c:cat>
          <c:val>
            <c:numRef>
              <c:f>指導対象者群別医療費!$G$4:$G$19</c:f>
              <c:numCache>
                <c:formatCode>General</c:formatCode>
                <c:ptCount val="16"/>
                <c:pt idx="0">
                  <c:v>804660.26034350495</c:v>
                </c:pt>
                <c:pt idx="1">
                  <c:v>493373.66478421347</c:v>
                </c:pt>
                <c:pt idx="2">
                  <c:v>883183.35269674961</c:v>
                </c:pt>
                <c:pt idx="3">
                  <c:v>494197.22915008402</c:v>
                </c:pt>
                <c:pt idx="4">
                  <c:v>512496.31653825252</c:v>
                </c:pt>
                <c:pt idx="5">
                  <c:v>528831.93186741765</c:v>
                </c:pt>
                <c:pt idx="6">
                  <c:v>505655.91191545333</c:v>
                </c:pt>
                <c:pt idx="7">
                  <c:v>570273.40617935196</c:v>
                </c:pt>
                <c:pt idx="8">
                  <c:v>483342.45051545615</c:v>
                </c:pt>
                <c:pt idx="9">
                  <c:v>237066.22310057093</c:v>
                </c:pt>
                <c:pt idx="10">
                  <c:v>506547.79074386734</c:v>
                </c:pt>
                <c:pt idx="11">
                  <c:v>937209.73489605915</c:v>
                </c:pt>
                <c:pt idx="12">
                  <c:v>483059.41614103183</c:v>
                </c:pt>
                <c:pt idx="13">
                  <c:v>699535.28476123232</c:v>
                </c:pt>
                <c:pt idx="14">
                  <c:v>982216.0186862814</c:v>
                </c:pt>
                <c:pt idx="15">
                  <c:v>527470.97642875952</c:v>
                </c:pt>
              </c:numCache>
            </c:numRef>
          </c:val>
          <c:extLst>
            <c:ext xmlns:c16="http://schemas.microsoft.com/office/drawing/2014/chart" uri="{C3380CC4-5D6E-409C-BE32-E72D297353CC}">
              <c16:uniqueId val="{00000003-A829-4632-AF07-3B9EE41EBF08}"/>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General" sourceLinked="1"/>
        <c:majorTickMark val="out"/>
        <c:minorTickMark val="none"/>
        <c:tickLblPos val="nextTo"/>
        <c:spPr>
          <a:ln>
            <a:solidFill>
              <a:srgbClr val="7F7F7F"/>
            </a:solidFill>
          </a:ln>
        </c:spPr>
        <c:crossAx val="458256384"/>
        <c:crosses val="autoZero"/>
        <c:crossBetween val="between"/>
      </c:valAx>
    </c:plotArea>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地区別_指導対象者群別医療費!$BQ$5</c:f>
              <c:strCache>
                <c:ptCount val="1"/>
                <c:pt idx="0">
                  <c:v>健診異常値放置者 患者一人当たりの医療費</c:v>
                </c:pt>
              </c:strCache>
            </c:strRef>
          </c:tx>
          <c:spPr>
            <a:solidFill>
              <a:schemeClr val="accent3">
                <a:lumMod val="60000"/>
                <a:lumOff val="40000"/>
              </a:schemeClr>
            </a:solidFill>
            <a:ln>
              <a:noFill/>
            </a:ln>
          </c:spPr>
          <c:invertIfNegative val="0"/>
          <c:dLbls>
            <c:dLbl>
              <c:idx val="3"/>
              <c:layout>
                <c:manualLayout>
                  <c:x val="3.0676328502414335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6-476F-AB0D-E0850AC0F976}"/>
                </c:ext>
              </c:extLst>
            </c:dLbl>
            <c:dLbl>
              <c:idx val="4"/>
              <c:layout>
                <c:manualLayout>
                  <c:x val="1.227053140096607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F6-476F-AB0D-E0850AC0F976}"/>
                </c:ext>
              </c:extLst>
            </c:dLbl>
            <c:dLbl>
              <c:idx val="5"/>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7C-488E-A010-BD843AFFB11F}"/>
                </c:ext>
              </c:extLst>
            </c:dLbl>
            <c:dLbl>
              <c:idx val="6"/>
              <c:layout>
                <c:manualLayout>
                  <c:x val="2.3007246376811483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7C-488E-A010-BD843AFFB11F}"/>
                </c:ext>
              </c:extLst>
            </c:dLbl>
            <c:dLbl>
              <c:idx val="7"/>
              <c:layout>
                <c:manualLayout>
                  <c:x val="5.3683574879227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6-476F-AB0D-E0850AC0F976}"/>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地区別_指導対象者群別医療費!$BQ$6:$BQ$13</c:f>
              <c:strCache>
                <c:ptCount val="8"/>
                <c:pt idx="0">
                  <c:v>南河内医療圏</c:v>
                </c:pt>
                <c:pt idx="1">
                  <c:v>泉州医療圏</c:v>
                </c:pt>
                <c:pt idx="2">
                  <c:v>豊能医療圏</c:v>
                </c:pt>
                <c:pt idx="3">
                  <c:v>大阪市医療圏</c:v>
                </c:pt>
                <c:pt idx="4">
                  <c:v>堺市医療圏</c:v>
                </c:pt>
                <c:pt idx="5">
                  <c:v>中河内医療圏</c:v>
                </c:pt>
                <c:pt idx="6">
                  <c:v>三島医療圏</c:v>
                </c:pt>
                <c:pt idx="7">
                  <c:v>北河内医療圏</c:v>
                </c:pt>
              </c:strCache>
            </c:strRef>
          </c:cat>
          <c:val>
            <c:numRef>
              <c:f>地区別_指導対象者群別医療費!$BR$6:$BR$13</c:f>
              <c:numCache>
                <c:formatCode>General</c:formatCode>
                <c:ptCount val="8"/>
                <c:pt idx="0">
                  <c:v>256714.0427426536</c:v>
                </c:pt>
                <c:pt idx="1">
                  <c:v>254971.75087108015</c:v>
                </c:pt>
                <c:pt idx="2">
                  <c:v>251556.48188803514</c:v>
                </c:pt>
                <c:pt idx="3">
                  <c:v>235477.57369614512</c:v>
                </c:pt>
                <c:pt idx="4">
                  <c:v>231311.98658843251</c:v>
                </c:pt>
                <c:pt idx="5">
                  <c:v>231220.29903254178</c:v>
                </c:pt>
                <c:pt idx="6">
                  <c:v>227663.01380368098</c:v>
                </c:pt>
                <c:pt idx="7">
                  <c:v>215711.67370644139</c:v>
                </c:pt>
              </c:numCache>
            </c:numRef>
          </c:val>
          <c:extLst>
            <c:ext xmlns:c16="http://schemas.microsoft.com/office/drawing/2014/chart" uri="{C3380CC4-5D6E-409C-BE32-E72D297353CC}">
              <c16:uniqueId val="{00000003-487C-488E-A010-BD843AFFB11F}"/>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487C-488E-A010-BD843AFFB11F}"/>
              </c:ext>
            </c:extLst>
          </c:dPt>
          <c:dLbls>
            <c:dLbl>
              <c:idx val="0"/>
              <c:layout>
                <c:manualLayout>
                  <c:x val="6.1352657004830917E-3"/>
                  <c:y val="-0.8930317460317460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87C-488E-A010-BD843AFFB1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地区別_指導対象者群別医療費!$BU$6:$BU$13</c:f>
              <c:numCache>
                <c:formatCode>General</c:formatCode>
                <c:ptCount val="8"/>
                <c:pt idx="0">
                  <c:v>237066.22310057093</c:v>
                </c:pt>
                <c:pt idx="1">
                  <c:v>237066.22310057093</c:v>
                </c:pt>
                <c:pt idx="2">
                  <c:v>237066.22310057093</c:v>
                </c:pt>
                <c:pt idx="3">
                  <c:v>237066.22310057093</c:v>
                </c:pt>
                <c:pt idx="4">
                  <c:v>237066.22310057093</c:v>
                </c:pt>
                <c:pt idx="5">
                  <c:v>237066.22310057093</c:v>
                </c:pt>
                <c:pt idx="6">
                  <c:v>237066.22310057093</c:v>
                </c:pt>
                <c:pt idx="7">
                  <c:v>237066.22310057093</c:v>
                </c:pt>
              </c:numCache>
            </c:numRef>
          </c:xVal>
          <c:yVal>
            <c:numRef>
              <c:f>地区別_指導対象者群別医療費!$BW$6:$BW$13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6-487C-488E-A010-BD843AFFB11F}"/>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0_);[Red]\(#,##0\)" sourceLinked="0"/>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地区別_指導対象者群別医療費!$BS$5</c:f>
              <c:strCache>
                <c:ptCount val="1"/>
                <c:pt idx="0">
                  <c:v>治療中断者 患者一人当たりの医療費</c:v>
                </c:pt>
              </c:strCache>
            </c:strRef>
          </c:tx>
          <c:spPr>
            <a:solidFill>
              <a:schemeClr val="accent3">
                <a:lumMod val="60000"/>
                <a:lumOff val="40000"/>
              </a:schemeClr>
            </a:solidFill>
            <a:ln>
              <a:noFill/>
            </a:ln>
          </c:spPr>
          <c:invertIfNegative val="0"/>
          <c:dLbls>
            <c:dLbl>
              <c:idx val="0"/>
              <c:layout>
                <c:manualLayout>
                  <c:x val="-1.8175120772947985E-3"/>
                  <c:y val="8.730158730343516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CF-4880-AB9C-6B974EEDB9FC}"/>
                </c:ext>
              </c:extLst>
            </c:dLbl>
            <c:dLbl>
              <c:idx val="3"/>
              <c:layout>
                <c:manualLayout>
                  <c:x val="6.5878019323671495E-3"/>
                  <c:y val="1.03085002519909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CF-4880-AB9C-6B974EEDB9FC}"/>
                </c:ext>
              </c:extLst>
            </c:dLbl>
            <c:dLbl>
              <c:idx val="4"/>
              <c:layout>
                <c:manualLayout>
                  <c:x val="1.8033816425120773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CF-4880-AB9C-6B974EEDB9FC}"/>
                </c:ext>
              </c:extLst>
            </c:dLbl>
            <c:dLbl>
              <c:idx val="5"/>
              <c:layout>
                <c:manualLayout>
                  <c:x val="4.25748792270531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CF-4880-AB9C-6B974EEDB9FC}"/>
                </c:ext>
              </c:extLst>
            </c:dLbl>
            <c:dLbl>
              <c:idx val="6"/>
              <c:layout>
                <c:manualLayout>
                  <c:x val="5.3683574879227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B8-4B43-B469-1B896E41BC0D}"/>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地区別_指導対象者群別医療費!$BS$6:$BS$13</c:f>
              <c:strCache>
                <c:ptCount val="8"/>
                <c:pt idx="0">
                  <c:v>堺市医療圏</c:v>
                </c:pt>
                <c:pt idx="1">
                  <c:v>中河内医療圏</c:v>
                </c:pt>
                <c:pt idx="2">
                  <c:v>大阪市医療圏</c:v>
                </c:pt>
                <c:pt idx="3">
                  <c:v>豊能医療圏</c:v>
                </c:pt>
                <c:pt idx="4">
                  <c:v>南河内医療圏</c:v>
                </c:pt>
                <c:pt idx="5">
                  <c:v>泉州医療圏</c:v>
                </c:pt>
                <c:pt idx="6">
                  <c:v>三島医療圏</c:v>
                </c:pt>
                <c:pt idx="7">
                  <c:v>北河内医療圏</c:v>
                </c:pt>
              </c:strCache>
            </c:strRef>
          </c:cat>
          <c:val>
            <c:numRef>
              <c:f>地区別_指導対象者群別医療費!$BT$6:$BT$13</c:f>
              <c:numCache>
                <c:formatCode>General</c:formatCode>
                <c:ptCount val="8"/>
                <c:pt idx="0">
                  <c:v>652817.46924428828</c:v>
                </c:pt>
                <c:pt idx="1">
                  <c:v>513131.10701107013</c:v>
                </c:pt>
                <c:pt idx="2">
                  <c:v>489580.72555205046</c:v>
                </c:pt>
                <c:pt idx="3">
                  <c:v>474358.15714285715</c:v>
                </c:pt>
                <c:pt idx="4">
                  <c:v>465187.77292576421</c:v>
                </c:pt>
                <c:pt idx="5">
                  <c:v>443507.64900662249</c:v>
                </c:pt>
                <c:pt idx="6">
                  <c:v>433207.56701030926</c:v>
                </c:pt>
                <c:pt idx="7">
                  <c:v>414856.58721560129</c:v>
                </c:pt>
              </c:numCache>
            </c:numRef>
          </c:val>
          <c:extLst>
            <c:ext xmlns:c16="http://schemas.microsoft.com/office/drawing/2014/chart" uri="{C3380CC4-5D6E-409C-BE32-E72D297353CC}">
              <c16:uniqueId val="{00000004-42CF-4880-AB9C-6B974EEDB9FC}"/>
            </c:ext>
          </c:extLst>
        </c:ser>
        <c:dLbls>
          <c:showLegendKey val="0"/>
          <c:showVal val="0"/>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42CF-4880-AB9C-6B974EEDB9FC}"/>
              </c:ext>
            </c:extLst>
          </c:dPt>
          <c:dLbls>
            <c:dLbl>
              <c:idx val="0"/>
              <c:layout>
                <c:manualLayout>
                  <c:x val="1.1247857181346359E-16"/>
                  <c:y val="-0.8950476190476190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2CF-4880-AB9C-6B974EEDB9FC}"/>
                </c:ext>
              </c:extLst>
            </c:dLbl>
            <c:numFmt formatCode="#,##0_);[Red]\(#,##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地区別_指導対象者群別医療費!$BV$6:$BV$13</c:f>
              <c:numCache>
                <c:formatCode>General</c:formatCode>
                <c:ptCount val="8"/>
                <c:pt idx="0">
                  <c:v>483059.41614103183</c:v>
                </c:pt>
                <c:pt idx="1">
                  <c:v>483059.41614103183</c:v>
                </c:pt>
                <c:pt idx="2">
                  <c:v>483059.41614103183</c:v>
                </c:pt>
                <c:pt idx="3">
                  <c:v>483059.41614103183</c:v>
                </c:pt>
                <c:pt idx="4">
                  <c:v>483059.41614103183</c:v>
                </c:pt>
                <c:pt idx="5">
                  <c:v>483059.41614103183</c:v>
                </c:pt>
                <c:pt idx="6">
                  <c:v>483059.41614103183</c:v>
                </c:pt>
                <c:pt idx="7">
                  <c:v>483059.41614103183</c:v>
                </c:pt>
              </c:numCache>
            </c:numRef>
          </c:xVal>
          <c:yVal>
            <c:numRef>
              <c:f>地区別_指導対象者群別医療費!$BW$6:$BW$13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7-42CF-4880-AB9C-6B974EEDB9FC}"/>
            </c:ext>
          </c:extLst>
        </c:ser>
        <c:dLbls>
          <c:showLegendKey val="0"/>
          <c:showVal val="0"/>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640468253968254E-2"/>
            </c:manualLayout>
          </c:layout>
          <c:overlay val="0"/>
        </c:title>
        <c:numFmt formatCode="#,##0_);[Red]\(#,##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General"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4033816425122"/>
          <c:y val="5.4087777777777776E-2"/>
          <c:w val="0.7986143719806762"/>
          <c:h val="0.93980388888888888"/>
        </c:manualLayout>
      </c:layout>
      <c:barChart>
        <c:barDir val="bar"/>
        <c:grouping val="clustered"/>
        <c:varyColors val="0"/>
        <c:ser>
          <c:idx val="0"/>
          <c:order val="0"/>
          <c:tx>
            <c:strRef>
              <c:f>'要介護度別_健診受診率(通年資格)'!$I$3</c:f>
              <c:strCache>
                <c:ptCount val="1"/>
                <c:pt idx="0">
                  <c:v>医科健診受診率</c:v>
                </c:pt>
              </c:strCache>
            </c:strRef>
          </c:tx>
          <c:spPr>
            <a:solidFill>
              <a:srgbClr val="FFC000"/>
            </a:solidFill>
            <a:ln>
              <a:noFill/>
            </a:ln>
          </c:spPr>
          <c:invertIfNegative val="0"/>
          <c:dLbls>
            <c:dLbl>
              <c:idx val="4"/>
              <c:layout>
                <c:manualLayout>
                  <c:x val="2.6171497584529814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D1-4FB5-9221-55F40896A069}"/>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D1-4FB5-9221-55F40896A069}"/>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D1-4FB5-9221-55F40896A069}"/>
                </c:ext>
              </c:extLst>
            </c:dLbl>
            <c:dLbl>
              <c:idx val="7"/>
              <c:layout>
                <c:manualLayout>
                  <c:x val="1.3740338164250083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D1-4FB5-9221-55F40896A069}"/>
                </c:ext>
              </c:extLst>
            </c:dLbl>
            <c:dLbl>
              <c:idx val="10"/>
              <c:layout>
                <c:manualLayout>
                  <c:x val="6.0399758454106282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D1-4FB5-9221-55F40896A069}"/>
                </c:ext>
              </c:extLst>
            </c:dLbl>
            <c:dLbl>
              <c:idx val="11"/>
              <c:layout>
                <c:manualLayout>
                  <c:x val="5.7940821256038649E-3"/>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D1-4FB5-9221-55F40896A069}"/>
                </c:ext>
              </c:extLst>
            </c:dLbl>
            <c:dLbl>
              <c:idx val="12"/>
              <c:layout>
                <c:manualLayout>
                  <c:x val="1.96268115942028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D1-4FB5-9221-55F40896A069}"/>
                </c:ext>
              </c:extLst>
            </c:dLbl>
            <c:dLbl>
              <c:idx val="13"/>
              <c:layout>
                <c:manualLayout>
                  <c:x val="9.4404589371980679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D1-4FB5-9221-55F40896A069}"/>
                </c:ext>
              </c:extLst>
            </c:dLbl>
            <c:dLbl>
              <c:idx val="14"/>
              <c:layout>
                <c:manualLayout>
                  <c:x val="4.696014492753623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D1-4FB5-9221-55F40896A069}"/>
                </c:ext>
              </c:extLst>
            </c:dLbl>
            <c:dLbl>
              <c:idx val="15"/>
              <c:layout>
                <c:manualLayout>
                  <c:x val="4.0200483091787443E-3"/>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D1-4FB5-9221-55F40896A069}"/>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D1-4FB5-9221-55F40896A069}"/>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D1-4FB5-9221-55F40896A069}"/>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D1-4FB5-9221-55F40896A069}"/>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D1-4FB5-9221-55F40896A069}"/>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D1-4FB5-9221-55F40896A069}"/>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D1-4FB5-9221-55F40896A069}"/>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D1-4FB5-9221-55F40896A069}"/>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D1-4FB5-9221-55F40896A069}"/>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7D1-4FB5-9221-55F40896A069}"/>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7D1-4FB5-9221-55F40896A069}"/>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7D1-4FB5-9221-55F40896A069}"/>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'要介護度別_健診受診率(通年資格)'!$H$4:$H$12</c:f>
              <c:strCache>
                <c:ptCount val="9"/>
                <c:pt idx="0">
                  <c:v>非該当</c:v>
                </c:pt>
                <c:pt idx="1">
                  <c:v>要支援1</c:v>
                </c:pt>
                <c:pt idx="2">
                  <c:v>要支援2</c:v>
                </c:pt>
                <c:pt idx="3">
                  <c:v>要介護1</c:v>
                </c:pt>
                <c:pt idx="4">
                  <c:v>要介護2</c:v>
                </c:pt>
                <c:pt idx="5">
                  <c:v>要介護3</c:v>
                </c:pt>
                <c:pt idx="6">
                  <c:v>要介護4</c:v>
                </c:pt>
                <c:pt idx="7">
                  <c:v>要介護5</c:v>
                </c:pt>
                <c:pt idx="8">
                  <c:v>広域連合全体</c:v>
                </c:pt>
              </c:strCache>
            </c:strRef>
          </c:cat>
          <c:val>
            <c:numRef>
              <c:f>'要介護度別_健診受診率(通年資格)'!$I$4:$I$12</c:f>
              <c:numCache>
                <c:formatCode>0.0%</c:formatCode>
                <c:ptCount val="9"/>
                <c:pt idx="0">
                  <c:v>0.22105882552358905</c:v>
                </c:pt>
                <c:pt idx="1">
                  <c:v>0.22515687595277767</c:v>
                </c:pt>
                <c:pt idx="2">
                  <c:v>0.17855903208211435</c:v>
                </c:pt>
                <c:pt idx="3">
                  <c:v>0.13183987568907471</c:v>
                </c:pt>
                <c:pt idx="4">
                  <c:v>9.5680258377069033E-2</c:v>
                </c:pt>
                <c:pt idx="5">
                  <c:v>6.3241470218570864E-2</c:v>
                </c:pt>
                <c:pt idx="6">
                  <c:v>3.9818122767132189E-2</c:v>
                </c:pt>
                <c:pt idx="7">
                  <c:v>2.8831775700934578E-2</c:v>
                </c:pt>
                <c:pt idx="8">
                  <c:v>0.1968861000038874</c:v>
                </c:pt>
              </c:numCache>
            </c:numRef>
          </c:val>
          <c:extLst>
            <c:ext xmlns:c16="http://schemas.microsoft.com/office/drawing/2014/chart" uri="{C3380CC4-5D6E-409C-BE32-E72D297353CC}">
              <c16:uniqueId val="{00000015-17D1-4FB5-9221-55F40896A069}"/>
            </c:ext>
          </c:extLst>
        </c:ser>
        <c:dLbls>
          <c:showLegendKey val="0"/>
          <c:showVal val="0"/>
          <c:showCatName val="0"/>
          <c:showSerName val="0"/>
          <c:showPercent val="0"/>
          <c:showBubbleSize val="0"/>
        </c:dLbls>
        <c:gapWidth val="15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1256280193236712"/>
          <c:y val="7.0555555555555554E-3"/>
          <c:w val="0.57640821256038655"/>
          <c:h val="1.60261904761904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市区町村別_指導対象者群別医療費!$BV$4</c:f>
              <c:strCache>
                <c:ptCount val="1"/>
                <c:pt idx="0">
                  <c:v>健診異常値放置者 患者一人当たりの医療費</c:v>
                </c:pt>
              </c:strCache>
            </c:strRef>
          </c:tx>
          <c:spPr>
            <a:solidFill>
              <a:srgbClr val="B3A2C7"/>
            </a:solidFill>
            <a:ln>
              <a:noFill/>
            </a:ln>
          </c:spPr>
          <c:invertIfNegative val="0"/>
          <c:dLbls>
            <c:dLbl>
              <c:idx val="20"/>
              <c:layout>
                <c:manualLayout>
                  <c:x val="3.068809597883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7F-4CCE-AC47-D7500F129B2C}"/>
                </c:ext>
              </c:extLst>
            </c:dLbl>
            <c:dLbl>
              <c:idx val="21"/>
              <c:layout>
                <c:manualLayout>
                  <c:x val="4.6032143968248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7F-4CCE-AC47-D7500F129B2C}"/>
                </c:ext>
              </c:extLst>
            </c:dLbl>
            <c:dLbl>
              <c:idx val="22"/>
              <c:layout>
                <c:manualLayout>
                  <c:x val="9.20642879364973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7F-4CCE-AC47-D7500F129B2C}"/>
                </c:ext>
              </c:extLst>
            </c:dLbl>
            <c:dLbl>
              <c:idx val="23"/>
              <c:layout>
                <c:manualLayout>
                  <c:x val="9.20642879364973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7F-4CCE-AC47-D7500F129B2C}"/>
                </c:ext>
              </c:extLst>
            </c:dLbl>
            <c:dLbl>
              <c:idx val="24"/>
              <c:layout>
                <c:manualLayout>
                  <c:x val="9.20642879364973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7F-4CCE-AC47-D7500F129B2C}"/>
                </c:ext>
              </c:extLst>
            </c:dLbl>
            <c:dLbl>
              <c:idx val="25"/>
              <c:layout>
                <c:manualLayout>
                  <c:x val="9.20642879364973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7F-4CCE-AC47-D7500F129B2C}"/>
                </c:ext>
              </c:extLst>
            </c:dLbl>
            <c:dLbl>
              <c:idx val="26"/>
              <c:layout>
                <c:manualLayout>
                  <c:x val="1.22752383915329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7F-4CCE-AC47-D7500F129B2C}"/>
                </c:ext>
              </c:extLst>
            </c:dLbl>
            <c:dLbl>
              <c:idx val="27"/>
              <c:layout>
                <c:manualLayout>
                  <c:x val="1.38096431904745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7F-4CCE-AC47-D7500F129B2C}"/>
                </c:ext>
              </c:extLst>
            </c:dLbl>
            <c:dLbl>
              <c:idx val="28"/>
              <c:layout>
                <c:manualLayout>
                  <c:x val="1.38096431904745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7F-4CCE-AC47-D7500F129B2C}"/>
                </c:ext>
              </c:extLst>
            </c:dLbl>
            <c:dLbl>
              <c:idx val="29"/>
              <c:layout>
                <c:manualLayout>
                  <c:x val="2.7619286380949161E-2"/>
                  <c:y val="7.934508566293810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7F-4CCE-AC47-D7500F129B2C}"/>
                </c:ext>
              </c:extLst>
            </c:dLbl>
            <c:dLbl>
              <c:idx val="30"/>
              <c:layout>
                <c:manualLayout>
                  <c:x val="3.06880959788324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7F-4CCE-AC47-D7500F129B2C}"/>
                </c:ext>
              </c:extLst>
            </c:dLbl>
            <c:dLbl>
              <c:idx val="31"/>
              <c:layout>
                <c:manualLayout>
                  <c:x val="3.22225007777740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77F-4CCE-AC47-D7500F129B2C}"/>
                </c:ext>
              </c:extLst>
            </c:dLbl>
            <c:dLbl>
              <c:idx val="32"/>
              <c:layout>
                <c:manualLayout>
                  <c:x val="3.9894524772482204E-2"/>
                  <c:y val="7.934508566293810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77F-4CCE-AC47-D7500F129B2C}"/>
                </c:ext>
              </c:extLst>
            </c:dLbl>
            <c:dLbl>
              <c:idx val="33"/>
              <c:layout>
                <c:manualLayout>
                  <c:x val="3.9894524772482148E-2"/>
                  <c:y val="1.477917389253864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E-42BB-9733-A52060421298}"/>
                </c:ext>
              </c:extLst>
            </c:dLbl>
            <c:dLbl>
              <c:idx val="34"/>
              <c:layout>
                <c:manualLayout>
                  <c:x val="4.6032143968248639E-2"/>
                  <c:y val="7.934508566293810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3E-42BB-9733-A52060421298}"/>
                </c:ext>
              </c:extLst>
            </c:dLbl>
            <c:dLbl>
              <c:idx val="35"/>
              <c:layout>
                <c:manualLayout>
                  <c:x val="4.449773916930701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3E-42BB-9733-A52060421298}"/>
                </c:ext>
              </c:extLst>
            </c:dLbl>
            <c:dLbl>
              <c:idx val="36"/>
              <c:layout>
                <c:manualLayout>
                  <c:x val="4.6032143968248694E-2"/>
                  <c:y val="1.477917389253864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3E-42BB-9733-A52060421298}"/>
                </c:ext>
              </c:extLst>
            </c:dLbl>
            <c:dLbl>
              <c:idx val="37"/>
              <c:layout>
                <c:manualLayout>
                  <c:x val="-4.60321439682486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3E-42BB-9733-A52060421298}"/>
                </c:ext>
              </c:extLst>
            </c:dLbl>
            <c:dLbl>
              <c:idx val="38"/>
              <c:layout>
                <c:manualLayout>
                  <c:x val="-4.60321439682486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3E-42BB-9733-A52060421298}"/>
                </c:ext>
              </c:extLst>
            </c:dLbl>
            <c:dLbl>
              <c:idx val="39"/>
              <c:layout>
                <c:manualLayout>
                  <c:x val="-4.60321439682486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3E-42BB-9733-A52060421298}"/>
                </c:ext>
              </c:extLst>
            </c:dLbl>
            <c:dLbl>
              <c:idx val="40"/>
              <c:layout>
                <c:manualLayout>
                  <c:x val="-4.60321439682492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3E-42BB-9733-A52060421298}"/>
                </c:ext>
              </c:extLst>
            </c:dLbl>
            <c:dLbl>
              <c:idx val="41"/>
              <c:layout>
                <c:manualLayout>
                  <c:x val="-4.60321439682486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3E-42BB-9733-A52060421298}"/>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市区町村別_指導対象者群別医療費!$BV$6:$BV$48</c:f>
              <c:strCache>
                <c:ptCount val="43"/>
                <c:pt idx="0">
                  <c:v>田尻町</c:v>
                </c:pt>
                <c:pt idx="1">
                  <c:v>池田市</c:v>
                </c:pt>
                <c:pt idx="2">
                  <c:v>高石市</c:v>
                </c:pt>
                <c:pt idx="3">
                  <c:v>泉大津市</c:v>
                </c:pt>
                <c:pt idx="4">
                  <c:v>河内長野市</c:v>
                </c:pt>
                <c:pt idx="5">
                  <c:v>忠岡町</c:v>
                </c:pt>
                <c:pt idx="6">
                  <c:v>和泉市</c:v>
                </c:pt>
                <c:pt idx="7">
                  <c:v>松原市</c:v>
                </c:pt>
                <c:pt idx="8">
                  <c:v>四條畷市</c:v>
                </c:pt>
                <c:pt idx="9">
                  <c:v>富田林市</c:v>
                </c:pt>
                <c:pt idx="10">
                  <c:v>豊中市</c:v>
                </c:pt>
                <c:pt idx="11">
                  <c:v>東大阪市</c:v>
                </c:pt>
                <c:pt idx="12">
                  <c:v>大阪狭山市</c:v>
                </c:pt>
                <c:pt idx="13">
                  <c:v>阪南市</c:v>
                </c:pt>
                <c:pt idx="14">
                  <c:v>泉南市</c:v>
                </c:pt>
                <c:pt idx="15">
                  <c:v>交野市</c:v>
                </c:pt>
                <c:pt idx="16">
                  <c:v>門真市</c:v>
                </c:pt>
                <c:pt idx="17">
                  <c:v>岸和田市</c:v>
                </c:pt>
                <c:pt idx="18">
                  <c:v>大阪市</c:v>
                </c:pt>
                <c:pt idx="19">
                  <c:v>箕面市</c:v>
                </c:pt>
                <c:pt idx="20">
                  <c:v>藤井寺市</c:v>
                </c:pt>
                <c:pt idx="21">
                  <c:v>堺市</c:v>
                </c:pt>
                <c:pt idx="22">
                  <c:v>柏原市</c:v>
                </c:pt>
                <c:pt idx="23">
                  <c:v>茨木市</c:v>
                </c:pt>
                <c:pt idx="24">
                  <c:v>高槻市</c:v>
                </c:pt>
                <c:pt idx="25">
                  <c:v>摂津市</c:v>
                </c:pt>
                <c:pt idx="26">
                  <c:v>羽曳野市</c:v>
                </c:pt>
                <c:pt idx="27">
                  <c:v>太子町</c:v>
                </c:pt>
                <c:pt idx="28">
                  <c:v>吹田市</c:v>
                </c:pt>
                <c:pt idx="29">
                  <c:v>枚方市</c:v>
                </c:pt>
                <c:pt idx="30">
                  <c:v>島本町</c:v>
                </c:pt>
                <c:pt idx="31">
                  <c:v>寝屋川市</c:v>
                </c:pt>
                <c:pt idx="32">
                  <c:v>岬町</c:v>
                </c:pt>
                <c:pt idx="33">
                  <c:v>貝塚市</c:v>
                </c:pt>
                <c:pt idx="34">
                  <c:v>河南町</c:v>
                </c:pt>
                <c:pt idx="35">
                  <c:v>大東市</c:v>
                </c:pt>
                <c:pt idx="36">
                  <c:v>豊能町</c:v>
                </c:pt>
                <c:pt idx="37">
                  <c:v>八尾市</c:v>
                </c:pt>
                <c:pt idx="38">
                  <c:v>能勢町</c:v>
                </c:pt>
                <c:pt idx="39">
                  <c:v>泉佐野市</c:v>
                </c:pt>
                <c:pt idx="40">
                  <c:v>守口市</c:v>
                </c:pt>
                <c:pt idx="41">
                  <c:v>熊取町</c:v>
                </c:pt>
                <c:pt idx="42">
                  <c:v>千早赤阪村</c:v>
                </c:pt>
              </c:strCache>
            </c:strRef>
          </c:cat>
          <c:val>
            <c:numRef>
              <c:f>市区町村別_指導対象者群別医療費!$BW$6:$BW$48</c:f>
              <c:numCache>
                <c:formatCode>General</c:formatCode>
                <c:ptCount val="43"/>
                <c:pt idx="0">
                  <c:v>526063.75</c:v>
                </c:pt>
                <c:pt idx="1">
                  <c:v>386080.22522522521</c:v>
                </c:pt>
                <c:pt idx="2">
                  <c:v>335228.42696629214</c:v>
                </c:pt>
                <c:pt idx="3">
                  <c:v>314377.79069767444</c:v>
                </c:pt>
                <c:pt idx="4">
                  <c:v>292721.484375</c:v>
                </c:pt>
                <c:pt idx="5">
                  <c:v>290311.61290322582</c:v>
                </c:pt>
                <c:pt idx="6">
                  <c:v>279143.67601246107</c:v>
                </c:pt>
                <c:pt idx="7">
                  <c:v>277432.02614379086</c:v>
                </c:pt>
                <c:pt idx="8">
                  <c:v>274298.52272727271</c:v>
                </c:pt>
                <c:pt idx="9">
                  <c:v>274203.45744680852</c:v>
                </c:pt>
                <c:pt idx="10">
                  <c:v>256243.93145161291</c:v>
                </c:pt>
                <c:pt idx="11">
                  <c:v>255669.53599999999</c:v>
                </c:pt>
                <c:pt idx="12">
                  <c:v>254228.20754716982</c:v>
                </c:pt>
                <c:pt idx="13">
                  <c:v>245876.53333333333</c:v>
                </c:pt>
                <c:pt idx="14">
                  <c:v>245780.23809523811</c:v>
                </c:pt>
                <c:pt idx="15">
                  <c:v>243587.61904761905</c:v>
                </c:pt>
                <c:pt idx="16">
                  <c:v>238662.8735632184</c:v>
                </c:pt>
                <c:pt idx="17">
                  <c:v>237299.3023255814</c:v>
                </c:pt>
                <c:pt idx="18">
                  <c:v>235477.57369614512</c:v>
                </c:pt>
                <c:pt idx="19">
                  <c:v>235408.26446280992</c:v>
                </c:pt>
                <c:pt idx="20">
                  <c:v>232858.71212121213</c:v>
                </c:pt>
                <c:pt idx="21">
                  <c:v>231311.98658843251</c:v>
                </c:pt>
                <c:pt idx="22">
                  <c:v>229579.11111111112</c:v>
                </c:pt>
                <c:pt idx="23">
                  <c:v>228633.37995337995</c:v>
                </c:pt>
                <c:pt idx="24">
                  <c:v>227909.53488372092</c:v>
                </c:pt>
                <c:pt idx="25">
                  <c:v>227786.92307692306</c:v>
                </c:pt>
                <c:pt idx="26">
                  <c:v>226117.32057416267</c:v>
                </c:pt>
                <c:pt idx="27">
                  <c:v>224805</c:v>
                </c:pt>
                <c:pt idx="28">
                  <c:v>223934.52857142859</c:v>
                </c:pt>
                <c:pt idx="29">
                  <c:v>214239.67213114753</c:v>
                </c:pt>
                <c:pt idx="30">
                  <c:v>212428.5</c:v>
                </c:pt>
                <c:pt idx="31">
                  <c:v>211713.27835051547</c:v>
                </c:pt>
                <c:pt idx="32">
                  <c:v>205834.4</c:v>
                </c:pt>
                <c:pt idx="33">
                  <c:v>205488.3</c:v>
                </c:pt>
                <c:pt idx="34">
                  <c:v>201405</c:v>
                </c:pt>
                <c:pt idx="35">
                  <c:v>201307.14285714287</c:v>
                </c:pt>
                <c:pt idx="36">
                  <c:v>200098.48484848486</c:v>
                </c:pt>
                <c:pt idx="37">
                  <c:v>195359.95260663508</c:v>
                </c:pt>
                <c:pt idx="38">
                  <c:v>179771.33333333334</c:v>
                </c:pt>
                <c:pt idx="39">
                  <c:v>176722.28260869565</c:v>
                </c:pt>
                <c:pt idx="40">
                  <c:v>175521.42857142858</c:v>
                </c:pt>
                <c:pt idx="41">
                  <c:v>171808.61538461538</c:v>
                </c:pt>
                <c:pt idx="42">
                  <c:v>100329.47368421052</c:v>
                </c:pt>
              </c:numCache>
            </c:numRef>
          </c:val>
          <c:extLst>
            <c:ext xmlns:c16="http://schemas.microsoft.com/office/drawing/2014/chart" uri="{C3380CC4-5D6E-409C-BE32-E72D297353CC}">
              <c16:uniqueId val="{0000000B-103E-42BB-9733-A52060421298}"/>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C-103E-42BB-9733-A52060421298}"/>
              </c:ext>
            </c:extLst>
          </c:dPt>
          <c:dLbls>
            <c:dLbl>
              <c:idx val="0"/>
              <c:layout>
                <c:manualLayout>
                  <c:x val="1.5338120269799551E-2"/>
                  <c:y val="-0.8972454668000879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03E-42BB-9733-A520604212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市区町村別_指導対象者群別医療費!$CE$6:$CE$48</c:f>
              <c:numCache>
                <c:formatCode>General</c:formatCode>
                <c:ptCount val="43"/>
                <c:pt idx="0">
                  <c:v>237066.22310057093</c:v>
                </c:pt>
                <c:pt idx="1">
                  <c:v>237066.22310057093</c:v>
                </c:pt>
                <c:pt idx="2">
                  <c:v>237066.22310057093</c:v>
                </c:pt>
                <c:pt idx="3">
                  <c:v>237066.22310057093</c:v>
                </c:pt>
                <c:pt idx="4">
                  <c:v>237066.22310057093</c:v>
                </c:pt>
                <c:pt idx="5">
                  <c:v>237066.22310057093</c:v>
                </c:pt>
                <c:pt idx="6">
                  <c:v>237066.22310057093</c:v>
                </c:pt>
                <c:pt idx="7">
                  <c:v>237066.22310057093</c:v>
                </c:pt>
                <c:pt idx="8">
                  <c:v>237066.22310057093</c:v>
                </c:pt>
                <c:pt idx="9">
                  <c:v>237066.22310057093</c:v>
                </c:pt>
                <c:pt idx="10">
                  <c:v>237066.22310057093</c:v>
                </c:pt>
                <c:pt idx="11">
                  <c:v>237066.22310057093</c:v>
                </c:pt>
                <c:pt idx="12">
                  <c:v>237066.22310057093</c:v>
                </c:pt>
                <c:pt idx="13">
                  <c:v>237066.22310057093</c:v>
                </c:pt>
                <c:pt idx="14">
                  <c:v>237066.22310057093</c:v>
                </c:pt>
                <c:pt idx="15">
                  <c:v>237066.22310057093</c:v>
                </c:pt>
                <c:pt idx="16">
                  <c:v>237066.22310057093</c:v>
                </c:pt>
                <c:pt idx="17">
                  <c:v>237066.22310057093</c:v>
                </c:pt>
                <c:pt idx="18">
                  <c:v>237066.22310057093</c:v>
                </c:pt>
                <c:pt idx="19">
                  <c:v>237066.22310057093</c:v>
                </c:pt>
                <c:pt idx="20">
                  <c:v>237066.22310057093</c:v>
                </c:pt>
                <c:pt idx="21">
                  <c:v>237066.22310057093</c:v>
                </c:pt>
                <c:pt idx="22">
                  <c:v>237066.22310057093</c:v>
                </c:pt>
                <c:pt idx="23">
                  <c:v>237066.22310057093</c:v>
                </c:pt>
                <c:pt idx="24">
                  <c:v>237066.22310057093</c:v>
                </c:pt>
                <c:pt idx="25">
                  <c:v>237066.22310057093</c:v>
                </c:pt>
                <c:pt idx="26">
                  <c:v>237066.22310057093</c:v>
                </c:pt>
                <c:pt idx="27">
                  <c:v>237066.22310057093</c:v>
                </c:pt>
                <c:pt idx="28">
                  <c:v>237066.22310057093</c:v>
                </c:pt>
                <c:pt idx="29">
                  <c:v>237066.22310057093</c:v>
                </c:pt>
                <c:pt idx="30">
                  <c:v>237066.22310057093</c:v>
                </c:pt>
                <c:pt idx="31">
                  <c:v>237066.22310057093</c:v>
                </c:pt>
                <c:pt idx="32">
                  <c:v>237066.22310057093</c:v>
                </c:pt>
                <c:pt idx="33">
                  <c:v>237066.22310057093</c:v>
                </c:pt>
                <c:pt idx="34">
                  <c:v>237066.22310057093</c:v>
                </c:pt>
                <c:pt idx="35">
                  <c:v>237066.22310057093</c:v>
                </c:pt>
                <c:pt idx="36">
                  <c:v>237066.22310057093</c:v>
                </c:pt>
                <c:pt idx="37">
                  <c:v>237066.22310057093</c:v>
                </c:pt>
                <c:pt idx="38">
                  <c:v>237066.22310057093</c:v>
                </c:pt>
                <c:pt idx="39">
                  <c:v>237066.22310057093</c:v>
                </c:pt>
                <c:pt idx="40">
                  <c:v>237066.22310057093</c:v>
                </c:pt>
                <c:pt idx="41">
                  <c:v>237066.22310057093</c:v>
                </c:pt>
                <c:pt idx="42">
                  <c:v>237066.22310057093</c:v>
                </c:pt>
              </c:numCache>
            </c:numRef>
          </c:xVal>
          <c:yVal>
            <c:numRef>
              <c:f>市区町村別_指導対象者群別医療費!$CK$6:$CK$48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E-103E-42BB-9733-A52060421298}"/>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3380873015873015E-2"/>
            </c:manualLayout>
          </c:layout>
          <c:overlay val="0"/>
        </c:title>
        <c:numFmt formatCode="#,##0_);[Red]\(#,##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市区町村別_指導対象者群別医療費!$BY$5</c:f>
              <c:strCache>
                <c:ptCount val="1"/>
                <c:pt idx="0">
                  <c:v>前年度との差分(健診異常値放置者 患者一人当たりの医療費)</c:v>
                </c:pt>
              </c:strCache>
            </c:strRef>
          </c:tx>
          <c:spPr>
            <a:solidFill>
              <a:schemeClr val="accent1"/>
            </a:solidFill>
            <a:ln>
              <a:noFill/>
            </a:ln>
          </c:spPr>
          <c:invertIfNegative val="0"/>
          <c:dLbls>
            <c:dLbl>
              <c:idx val="39"/>
              <c:layout>
                <c:manualLayout>
                  <c:x val="-1.8411407755993391E-2"/>
                  <c:y val="1.1085460608140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7A5-4748-ABC4-AB6165EE00BB}"/>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市区町村別_指導対象者群別医療費!$BV$6:$BV$48</c:f>
              <c:strCache>
                <c:ptCount val="43"/>
                <c:pt idx="0">
                  <c:v>田尻町</c:v>
                </c:pt>
                <c:pt idx="1">
                  <c:v>池田市</c:v>
                </c:pt>
                <c:pt idx="2">
                  <c:v>高石市</c:v>
                </c:pt>
                <c:pt idx="3">
                  <c:v>泉大津市</c:v>
                </c:pt>
                <c:pt idx="4">
                  <c:v>河内長野市</c:v>
                </c:pt>
                <c:pt idx="5">
                  <c:v>忠岡町</c:v>
                </c:pt>
                <c:pt idx="6">
                  <c:v>和泉市</c:v>
                </c:pt>
                <c:pt idx="7">
                  <c:v>松原市</c:v>
                </c:pt>
                <c:pt idx="8">
                  <c:v>四條畷市</c:v>
                </c:pt>
                <c:pt idx="9">
                  <c:v>富田林市</c:v>
                </c:pt>
                <c:pt idx="10">
                  <c:v>豊中市</c:v>
                </c:pt>
                <c:pt idx="11">
                  <c:v>東大阪市</c:v>
                </c:pt>
                <c:pt idx="12">
                  <c:v>大阪狭山市</c:v>
                </c:pt>
                <c:pt idx="13">
                  <c:v>阪南市</c:v>
                </c:pt>
                <c:pt idx="14">
                  <c:v>泉南市</c:v>
                </c:pt>
                <c:pt idx="15">
                  <c:v>交野市</c:v>
                </c:pt>
                <c:pt idx="16">
                  <c:v>門真市</c:v>
                </c:pt>
                <c:pt idx="17">
                  <c:v>岸和田市</c:v>
                </c:pt>
                <c:pt idx="18">
                  <c:v>大阪市</c:v>
                </c:pt>
                <c:pt idx="19">
                  <c:v>箕面市</c:v>
                </c:pt>
                <c:pt idx="20">
                  <c:v>藤井寺市</c:v>
                </c:pt>
                <c:pt idx="21">
                  <c:v>堺市</c:v>
                </c:pt>
                <c:pt idx="22">
                  <c:v>柏原市</c:v>
                </c:pt>
                <c:pt idx="23">
                  <c:v>茨木市</c:v>
                </c:pt>
                <c:pt idx="24">
                  <c:v>高槻市</c:v>
                </c:pt>
                <c:pt idx="25">
                  <c:v>摂津市</c:v>
                </c:pt>
                <c:pt idx="26">
                  <c:v>羽曳野市</c:v>
                </c:pt>
                <c:pt idx="27">
                  <c:v>太子町</c:v>
                </c:pt>
                <c:pt idx="28">
                  <c:v>吹田市</c:v>
                </c:pt>
                <c:pt idx="29">
                  <c:v>枚方市</c:v>
                </c:pt>
                <c:pt idx="30">
                  <c:v>島本町</c:v>
                </c:pt>
                <c:pt idx="31">
                  <c:v>寝屋川市</c:v>
                </c:pt>
                <c:pt idx="32">
                  <c:v>岬町</c:v>
                </c:pt>
                <c:pt idx="33">
                  <c:v>貝塚市</c:v>
                </c:pt>
                <c:pt idx="34">
                  <c:v>河南町</c:v>
                </c:pt>
                <c:pt idx="35">
                  <c:v>大東市</c:v>
                </c:pt>
                <c:pt idx="36">
                  <c:v>豊能町</c:v>
                </c:pt>
                <c:pt idx="37">
                  <c:v>八尾市</c:v>
                </c:pt>
                <c:pt idx="38">
                  <c:v>能勢町</c:v>
                </c:pt>
                <c:pt idx="39">
                  <c:v>泉佐野市</c:v>
                </c:pt>
                <c:pt idx="40">
                  <c:v>守口市</c:v>
                </c:pt>
                <c:pt idx="41">
                  <c:v>熊取町</c:v>
                </c:pt>
                <c:pt idx="42">
                  <c:v>千早赤阪村</c:v>
                </c:pt>
              </c:strCache>
            </c:strRef>
          </c:cat>
          <c:val>
            <c:numRef>
              <c:f>市区町村別_指導対象者群別医療費!$BY$6:$BY$48</c:f>
              <c:numCache>
                <c:formatCode>General</c:formatCode>
                <c:ptCount val="43"/>
                <c:pt idx="0">
                  <c:v>380863</c:v>
                </c:pt>
                <c:pt idx="1">
                  <c:v>161572</c:v>
                </c:pt>
                <c:pt idx="2">
                  <c:v>83155</c:v>
                </c:pt>
                <c:pt idx="3">
                  <c:v>-5501</c:v>
                </c:pt>
                <c:pt idx="4">
                  <c:v>84968</c:v>
                </c:pt>
                <c:pt idx="5">
                  <c:v>66566</c:v>
                </c:pt>
                <c:pt idx="6">
                  <c:v>54031</c:v>
                </c:pt>
                <c:pt idx="7">
                  <c:v>72707</c:v>
                </c:pt>
                <c:pt idx="8">
                  <c:v>51224</c:v>
                </c:pt>
                <c:pt idx="9">
                  <c:v>76719</c:v>
                </c:pt>
                <c:pt idx="10">
                  <c:v>28769</c:v>
                </c:pt>
                <c:pt idx="11">
                  <c:v>14713</c:v>
                </c:pt>
                <c:pt idx="12">
                  <c:v>42432</c:v>
                </c:pt>
                <c:pt idx="13">
                  <c:v>-28222</c:v>
                </c:pt>
                <c:pt idx="14">
                  <c:v>96609</c:v>
                </c:pt>
                <c:pt idx="15">
                  <c:v>19589</c:v>
                </c:pt>
                <c:pt idx="16">
                  <c:v>-46677</c:v>
                </c:pt>
                <c:pt idx="17">
                  <c:v>20322</c:v>
                </c:pt>
                <c:pt idx="18">
                  <c:v>-25888</c:v>
                </c:pt>
                <c:pt idx="19">
                  <c:v>5809</c:v>
                </c:pt>
                <c:pt idx="20">
                  <c:v>-34462</c:v>
                </c:pt>
                <c:pt idx="21">
                  <c:v>-7673</c:v>
                </c:pt>
                <c:pt idx="22">
                  <c:v>-17548</c:v>
                </c:pt>
                <c:pt idx="23">
                  <c:v>-21196</c:v>
                </c:pt>
                <c:pt idx="24">
                  <c:v>12145</c:v>
                </c:pt>
                <c:pt idx="25">
                  <c:v>23216</c:v>
                </c:pt>
                <c:pt idx="26">
                  <c:v>-15705</c:v>
                </c:pt>
                <c:pt idx="27">
                  <c:v>39610</c:v>
                </c:pt>
                <c:pt idx="28">
                  <c:v>-4578</c:v>
                </c:pt>
                <c:pt idx="29">
                  <c:v>2169</c:v>
                </c:pt>
                <c:pt idx="30">
                  <c:v>49557</c:v>
                </c:pt>
                <c:pt idx="31">
                  <c:v>1822</c:v>
                </c:pt>
                <c:pt idx="32">
                  <c:v>41985</c:v>
                </c:pt>
                <c:pt idx="33">
                  <c:v>19006</c:v>
                </c:pt>
                <c:pt idx="34">
                  <c:v>14884</c:v>
                </c:pt>
                <c:pt idx="35">
                  <c:v>-51395</c:v>
                </c:pt>
                <c:pt idx="36">
                  <c:v>-10777</c:v>
                </c:pt>
                <c:pt idx="37">
                  <c:v>-51453</c:v>
                </c:pt>
                <c:pt idx="38">
                  <c:v>53677</c:v>
                </c:pt>
                <c:pt idx="39">
                  <c:v>-72332</c:v>
                </c:pt>
                <c:pt idx="40">
                  <c:v>-31981</c:v>
                </c:pt>
                <c:pt idx="41">
                  <c:v>-20884</c:v>
                </c:pt>
                <c:pt idx="42">
                  <c:v>-33383</c:v>
                </c:pt>
              </c:numCache>
            </c:numRef>
          </c:val>
          <c:extLst>
            <c:ext xmlns:c16="http://schemas.microsoft.com/office/drawing/2014/chart" uri="{C3380CC4-5D6E-409C-BE32-E72D297353CC}">
              <c16:uniqueId val="{0000001E-A7A5-4748-ABC4-AB6165EE00BB}"/>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市区町村別_指導対象者群別医療費!$B$80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F-A7A5-4748-ABC4-AB6165EE00BB}"/>
              </c:ext>
            </c:extLst>
          </c:dPt>
          <c:dLbls>
            <c:dLbl>
              <c:idx val="0"/>
              <c:layout>
                <c:manualLayout>
                  <c:x val="-0.13043032805453783"/>
                  <c:y val="-0.8972454956786682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A7A5-4748-ABC4-AB6165EE00BB}"/>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市区町村別_指導対象者群別医療費!$CG$6:$CG$48</c:f>
              <c:numCache>
                <c:formatCode>General</c:formatCode>
                <c:ptCount val="43"/>
                <c:pt idx="0">
                  <c:v>4022</c:v>
                </c:pt>
                <c:pt idx="1">
                  <c:v>4022</c:v>
                </c:pt>
                <c:pt idx="2">
                  <c:v>4022</c:v>
                </c:pt>
                <c:pt idx="3">
                  <c:v>4022</c:v>
                </c:pt>
                <c:pt idx="4">
                  <c:v>4022</c:v>
                </c:pt>
                <c:pt idx="5">
                  <c:v>4022</c:v>
                </c:pt>
                <c:pt idx="6">
                  <c:v>4022</c:v>
                </c:pt>
                <c:pt idx="7">
                  <c:v>4022</c:v>
                </c:pt>
                <c:pt idx="8">
                  <c:v>4022</c:v>
                </c:pt>
                <c:pt idx="9">
                  <c:v>4022</c:v>
                </c:pt>
                <c:pt idx="10">
                  <c:v>4022</c:v>
                </c:pt>
                <c:pt idx="11">
                  <c:v>4022</c:v>
                </c:pt>
                <c:pt idx="12">
                  <c:v>4022</c:v>
                </c:pt>
                <c:pt idx="13">
                  <c:v>4022</c:v>
                </c:pt>
                <c:pt idx="14">
                  <c:v>4022</c:v>
                </c:pt>
                <c:pt idx="15">
                  <c:v>4022</c:v>
                </c:pt>
                <c:pt idx="16">
                  <c:v>4022</c:v>
                </c:pt>
                <c:pt idx="17">
                  <c:v>4022</c:v>
                </c:pt>
                <c:pt idx="18">
                  <c:v>4022</c:v>
                </c:pt>
                <c:pt idx="19">
                  <c:v>4022</c:v>
                </c:pt>
                <c:pt idx="20">
                  <c:v>4022</c:v>
                </c:pt>
                <c:pt idx="21">
                  <c:v>4022</c:v>
                </c:pt>
                <c:pt idx="22">
                  <c:v>4022</c:v>
                </c:pt>
                <c:pt idx="23">
                  <c:v>4022</c:v>
                </c:pt>
                <c:pt idx="24">
                  <c:v>4022</c:v>
                </c:pt>
                <c:pt idx="25">
                  <c:v>4022</c:v>
                </c:pt>
                <c:pt idx="26">
                  <c:v>4022</c:v>
                </c:pt>
                <c:pt idx="27">
                  <c:v>4022</c:v>
                </c:pt>
                <c:pt idx="28">
                  <c:v>4022</c:v>
                </c:pt>
                <c:pt idx="29">
                  <c:v>4022</c:v>
                </c:pt>
                <c:pt idx="30">
                  <c:v>4022</c:v>
                </c:pt>
                <c:pt idx="31">
                  <c:v>4022</c:v>
                </c:pt>
                <c:pt idx="32">
                  <c:v>4022</c:v>
                </c:pt>
                <c:pt idx="33">
                  <c:v>4022</c:v>
                </c:pt>
                <c:pt idx="34">
                  <c:v>4022</c:v>
                </c:pt>
                <c:pt idx="35">
                  <c:v>4022</c:v>
                </c:pt>
                <c:pt idx="36">
                  <c:v>4022</c:v>
                </c:pt>
                <c:pt idx="37">
                  <c:v>4022</c:v>
                </c:pt>
                <c:pt idx="38">
                  <c:v>4022</c:v>
                </c:pt>
                <c:pt idx="39">
                  <c:v>4022</c:v>
                </c:pt>
                <c:pt idx="40">
                  <c:v>4022</c:v>
                </c:pt>
                <c:pt idx="41">
                  <c:v>4022</c:v>
                </c:pt>
                <c:pt idx="42">
                  <c:v>4022</c:v>
                </c:pt>
              </c:numCache>
            </c:numRef>
          </c:xVal>
          <c:yVal>
            <c:numRef>
              <c:f>市区町村別_指導対象者群別医療費!$CK$6:$CK$48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1-A7A5-4748-ABC4-AB6165EE00BB}"/>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3380873015873015E-2"/>
            </c:manualLayout>
          </c:layout>
          <c:overlay val="0"/>
        </c:title>
        <c:numFmt formatCode="#,##0_ ;[Red]\-#,##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2515282128110719"/>
          <c:y val="1.3454459233539095E-2"/>
          <c:w val="0.76602646546229991"/>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市区町村別_指導対象者群別医療費!$BZ$4</c:f>
              <c:strCache>
                <c:ptCount val="1"/>
                <c:pt idx="0">
                  <c:v>治療中断者 患者一人当たりの医療費</c:v>
                </c:pt>
              </c:strCache>
            </c:strRef>
          </c:tx>
          <c:spPr>
            <a:solidFill>
              <a:srgbClr val="B3A2C7"/>
            </a:solidFill>
            <a:ln>
              <a:noFill/>
            </a:ln>
          </c:spPr>
          <c:invertIfNegative val="0"/>
          <c:dLbls>
            <c:dLbl>
              <c:idx val="15"/>
              <c:layout>
                <c:manualLayout>
                  <c:x val="-1.53440479894167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5A-409D-ADFD-73A25A53CF08}"/>
                </c:ext>
              </c:extLst>
            </c:dLbl>
            <c:dLbl>
              <c:idx val="17"/>
              <c:layout>
                <c:manualLayout>
                  <c:x val="3.068809597883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5A-409D-ADFD-73A25A53CF08}"/>
                </c:ext>
              </c:extLst>
            </c:dLbl>
            <c:dLbl>
              <c:idx val="18"/>
              <c:layout>
                <c:manualLayout>
                  <c:x val="4.60321439682486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0C-413F-A232-73D1BA460448}"/>
                </c:ext>
              </c:extLst>
            </c:dLbl>
            <c:dLbl>
              <c:idx val="19"/>
              <c:layout>
                <c:manualLayout>
                  <c:x val="6.1376191957664928E-3"/>
                  <c:y val="7.389586946269321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0C-413F-A232-73D1BA460448}"/>
                </c:ext>
              </c:extLst>
            </c:dLbl>
            <c:dLbl>
              <c:idx val="20"/>
              <c:layout>
                <c:manualLayout>
                  <c:x val="1.22752383915329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0C-413F-A232-73D1BA460448}"/>
                </c:ext>
              </c:extLst>
            </c:dLbl>
            <c:dLbl>
              <c:idx val="21"/>
              <c:layout>
                <c:manualLayout>
                  <c:x val="1.534404798941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0C-413F-A232-73D1BA460448}"/>
                </c:ext>
              </c:extLst>
            </c:dLbl>
            <c:dLbl>
              <c:idx val="22"/>
              <c:layout>
                <c:manualLayout>
                  <c:x val="1.6878452788357853E-2"/>
                  <c:y val="7.389586946269321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0C-413F-A232-73D1BA460448}"/>
                </c:ext>
              </c:extLst>
            </c:dLbl>
            <c:dLbl>
              <c:idx val="23"/>
              <c:layout>
                <c:manualLayout>
                  <c:x val="1.99472623862410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0C-413F-A232-73D1BA460448}"/>
                </c:ext>
              </c:extLst>
            </c:dLbl>
            <c:dLbl>
              <c:idx val="24"/>
              <c:layout>
                <c:manualLayout>
                  <c:x val="2.30160719841243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0C-413F-A232-73D1BA460448}"/>
                </c:ext>
              </c:extLst>
            </c:dLbl>
            <c:dLbl>
              <c:idx val="25"/>
              <c:layout>
                <c:manualLayout>
                  <c:x val="2.9153691179890785E-2"/>
                  <c:y val="7.389586946269321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0C-413F-A232-73D1BA460448}"/>
                </c:ext>
              </c:extLst>
            </c:dLbl>
            <c:dLbl>
              <c:idx val="26"/>
              <c:layout>
                <c:manualLayout>
                  <c:x val="3.83601199735405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0C-413F-A232-73D1BA460448}"/>
                </c:ext>
              </c:extLst>
            </c:dLbl>
            <c:dLbl>
              <c:idx val="27"/>
              <c:layout>
                <c:manualLayout>
                  <c:x val="4.2963334370365334E-2"/>
                  <c:y val="7.389586946269321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0C-413F-A232-73D1BA460448}"/>
                </c:ext>
              </c:extLst>
            </c:dLbl>
            <c:dLbl>
              <c:idx val="28"/>
              <c:layout>
                <c:manualLayout>
                  <c:x val="-7.67202399470811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0C-413F-A232-73D1BA460448}"/>
                </c:ext>
              </c:extLst>
            </c:dLbl>
            <c:dLbl>
              <c:idx val="29"/>
              <c:layout>
                <c:manualLayout>
                  <c:x val="-7.67202399470811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0C-413F-A232-73D1BA460448}"/>
                </c:ext>
              </c:extLst>
            </c:dLbl>
            <c:dLbl>
              <c:idx val="30"/>
              <c:layout>
                <c:manualLayout>
                  <c:x val="-7.67202399470817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0C-413F-A232-73D1BA460448}"/>
                </c:ext>
              </c:extLst>
            </c:dLbl>
            <c:dLbl>
              <c:idx val="31"/>
              <c:layout>
                <c:manualLayout>
                  <c:x val="-6.13761919576654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0C-413F-A232-73D1BA460448}"/>
                </c:ext>
              </c:extLst>
            </c:dLbl>
            <c:dLbl>
              <c:idx val="32"/>
              <c:layout>
                <c:manualLayout>
                  <c:x val="-4.60321439682486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0C-413F-A232-73D1BA460448}"/>
                </c:ext>
              </c:extLst>
            </c:dLbl>
            <c:dLbl>
              <c:idx val="33"/>
              <c:layout>
                <c:manualLayout>
                  <c:x val="-4.60321439682492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0C-413F-A232-73D1BA460448}"/>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市区町村別_指導対象者群別医療費!$BZ$6:$BZ$48</c:f>
              <c:strCache>
                <c:ptCount val="43"/>
                <c:pt idx="0">
                  <c:v>千早赤阪村</c:v>
                </c:pt>
                <c:pt idx="1">
                  <c:v>河南町</c:v>
                </c:pt>
                <c:pt idx="2">
                  <c:v>堺市</c:v>
                </c:pt>
                <c:pt idx="3">
                  <c:v>八尾市</c:v>
                </c:pt>
                <c:pt idx="4">
                  <c:v>高石市</c:v>
                </c:pt>
                <c:pt idx="5">
                  <c:v>藤井寺市</c:v>
                </c:pt>
                <c:pt idx="6">
                  <c:v>吹田市</c:v>
                </c:pt>
                <c:pt idx="7">
                  <c:v>羽曳野市</c:v>
                </c:pt>
                <c:pt idx="8">
                  <c:v>豊能町</c:v>
                </c:pt>
                <c:pt idx="9">
                  <c:v>熊取町</c:v>
                </c:pt>
                <c:pt idx="10">
                  <c:v>寝屋川市</c:v>
                </c:pt>
                <c:pt idx="11">
                  <c:v>田尻町</c:v>
                </c:pt>
                <c:pt idx="12">
                  <c:v>大阪市</c:v>
                </c:pt>
                <c:pt idx="13">
                  <c:v>松原市</c:v>
                </c:pt>
                <c:pt idx="14">
                  <c:v>大阪狭山市</c:v>
                </c:pt>
                <c:pt idx="15">
                  <c:v>東大阪市</c:v>
                </c:pt>
                <c:pt idx="16">
                  <c:v>和泉市</c:v>
                </c:pt>
                <c:pt idx="17">
                  <c:v>四條畷市</c:v>
                </c:pt>
                <c:pt idx="18">
                  <c:v>泉佐野市</c:v>
                </c:pt>
                <c:pt idx="19">
                  <c:v>摂津市</c:v>
                </c:pt>
                <c:pt idx="20">
                  <c:v>高槻市</c:v>
                </c:pt>
                <c:pt idx="21">
                  <c:v>箕面市</c:v>
                </c:pt>
                <c:pt idx="22">
                  <c:v>岸和田市</c:v>
                </c:pt>
                <c:pt idx="23">
                  <c:v>貝塚市</c:v>
                </c:pt>
                <c:pt idx="24">
                  <c:v>豊中市</c:v>
                </c:pt>
                <c:pt idx="25">
                  <c:v>泉大津市</c:v>
                </c:pt>
                <c:pt idx="26">
                  <c:v>大東市</c:v>
                </c:pt>
                <c:pt idx="27">
                  <c:v>柏原市</c:v>
                </c:pt>
                <c:pt idx="28">
                  <c:v>枚方市</c:v>
                </c:pt>
                <c:pt idx="29">
                  <c:v>池田市</c:v>
                </c:pt>
                <c:pt idx="30">
                  <c:v>富田林市</c:v>
                </c:pt>
                <c:pt idx="31">
                  <c:v>茨木市</c:v>
                </c:pt>
                <c:pt idx="32">
                  <c:v>忠岡町</c:v>
                </c:pt>
                <c:pt idx="33">
                  <c:v>守口市</c:v>
                </c:pt>
                <c:pt idx="34">
                  <c:v>門真市</c:v>
                </c:pt>
                <c:pt idx="35">
                  <c:v>河内長野市</c:v>
                </c:pt>
                <c:pt idx="36">
                  <c:v>能勢町</c:v>
                </c:pt>
                <c:pt idx="37">
                  <c:v>交野市</c:v>
                </c:pt>
                <c:pt idx="38">
                  <c:v>阪南市</c:v>
                </c:pt>
                <c:pt idx="39">
                  <c:v>岬町</c:v>
                </c:pt>
                <c:pt idx="40">
                  <c:v>泉南市</c:v>
                </c:pt>
                <c:pt idx="41">
                  <c:v>島本町</c:v>
                </c:pt>
                <c:pt idx="42">
                  <c:v>太子町</c:v>
                </c:pt>
              </c:strCache>
            </c:strRef>
          </c:cat>
          <c:val>
            <c:numRef>
              <c:f>市区町村別_指導対象者群別医療費!$CA$6:$CA$48</c:f>
              <c:numCache>
                <c:formatCode>General</c:formatCode>
                <c:ptCount val="43"/>
                <c:pt idx="0">
                  <c:v>1048010</c:v>
                </c:pt>
                <c:pt idx="1">
                  <c:v>672788</c:v>
                </c:pt>
                <c:pt idx="2">
                  <c:v>652817.46924428828</c:v>
                </c:pt>
                <c:pt idx="3">
                  <c:v>591923.83333333337</c:v>
                </c:pt>
                <c:pt idx="4">
                  <c:v>577633.95348837215</c:v>
                </c:pt>
                <c:pt idx="5">
                  <c:v>572445.58139534888</c:v>
                </c:pt>
                <c:pt idx="6">
                  <c:v>556741.47783251235</c:v>
                </c:pt>
                <c:pt idx="7">
                  <c:v>538802.22222222225</c:v>
                </c:pt>
                <c:pt idx="8">
                  <c:v>529827.69230769225</c:v>
                </c:pt>
                <c:pt idx="9">
                  <c:v>518490.625</c:v>
                </c:pt>
                <c:pt idx="10">
                  <c:v>515181.61676646705</c:v>
                </c:pt>
                <c:pt idx="11">
                  <c:v>510918.33333333331</c:v>
                </c:pt>
                <c:pt idx="12">
                  <c:v>489580.72555205046</c:v>
                </c:pt>
                <c:pt idx="13">
                  <c:v>488699.90566037735</c:v>
                </c:pt>
                <c:pt idx="14">
                  <c:v>487663.63636363635</c:v>
                </c:pt>
                <c:pt idx="15">
                  <c:v>485370.39603960398</c:v>
                </c:pt>
                <c:pt idx="16">
                  <c:v>479551.65217391303</c:v>
                </c:pt>
                <c:pt idx="17">
                  <c:v>474309.06976744183</c:v>
                </c:pt>
                <c:pt idx="18">
                  <c:v>472760.97222222225</c:v>
                </c:pt>
                <c:pt idx="19">
                  <c:v>469773.63636363635</c:v>
                </c:pt>
                <c:pt idx="20">
                  <c:v>461336.85258964141</c:v>
                </c:pt>
                <c:pt idx="21">
                  <c:v>457426.37362637365</c:v>
                </c:pt>
                <c:pt idx="22">
                  <c:v>454861.24087591242</c:v>
                </c:pt>
                <c:pt idx="23">
                  <c:v>448510.6451612903</c:v>
                </c:pt>
                <c:pt idx="24">
                  <c:v>444901.02990033221</c:v>
                </c:pt>
                <c:pt idx="25">
                  <c:v>435571.33333333331</c:v>
                </c:pt>
                <c:pt idx="26">
                  <c:v>422601.8823529412</c:v>
                </c:pt>
                <c:pt idx="27">
                  <c:v>415314.23728813557</c:v>
                </c:pt>
                <c:pt idx="28">
                  <c:v>409131.39158576052</c:v>
                </c:pt>
                <c:pt idx="29">
                  <c:v>407160</c:v>
                </c:pt>
                <c:pt idx="30">
                  <c:v>405171.5294117647</c:v>
                </c:pt>
                <c:pt idx="31">
                  <c:v>402492.93413173652</c:v>
                </c:pt>
                <c:pt idx="32">
                  <c:v>396254</c:v>
                </c:pt>
                <c:pt idx="33">
                  <c:v>393367.01492537314</c:v>
                </c:pt>
                <c:pt idx="34">
                  <c:v>344048.57142857142</c:v>
                </c:pt>
                <c:pt idx="35">
                  <c:v>337857.5</c:v>
                </c:pt>
                <c:pt idx="36">
                  <c:v>321630</c:v>
                </c:pt>
                <c:pt idx="37">
                  <c:v>306405.93220338982</c:v>
                </c:pt>
                <c:pt idx="38">
                  <c:v>254853.125</c:v>
                </c:pt>
                <c:pt idx="39">
                  <c:v>251428</c:v>
                </c:pt>
                <c:pt idx="40">
                  <c:v>245208.57142857142</c:v>
                </c:pt>
                <c:pt idx="41">
                  <c:v>104687.5</c:v>
                </c:pt>
                <c:pt idx="42">
                  <c:v>39575</c:v>
                </c:pt>
              </c:numCache>
            </c:numRef>
          </c:val>
          <c:extLst>
            <c:ext xmlns:c16="http://schemas.microsoft.com/office/drawing/2014/chart" uri="{C3380CC4-5D6E-409C-BE32-E72D297353CC}">
              <c16:uniqueId val="{00000015-19EB-4ECC-B8B1-1872A7EC2762}"/>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9EB-4ECC-B8B1-1872A7EC2762}"/>
              </c:ext>
            </c:extLst>
          </c:dPt>
          <c:dLbls>
            <c:dLbl>
              <c:idx val="0"/>
              <c:layout>
                <c:manualLayout>
                  <c:x val="2.5357549543454164E-3"/>
                  <c:y val="-0.8973819692260085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19EB-4ECC-B8B1-1872A7EC2762}"/>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市区町村別_指導対象者群別医療費!$CH$6:$CH$48</c:f>
              <c:numCache>
                <c:formatCode>General</c:formatCode>
                <c:ptCount val="43"/>
                <c:pt idx="0">
                  <c:v>483059.41614103183</c:v>
                </c:pt>
                <c:pt idx="1">
                  <c:v>483059.41614103183</c:v>
                </c:pt>
                <c:pt idx="2">
                  <c:v>483059.41614103183</c:v>
                </c:pt>
                <c:pt idx="3">
                  <c:v>483059.41614103183</c:v>
                </c:pt>
                <c:pt idx="4">
                  <c:v>483059.41614103183</c:v>
                </c:pt>
                <c:pt idx="5">
                  <c:v>483059.41614103183</c:v>
                </c:pt>
                <c:pt idx="6">
                  <c:v>483059.41614103183</c:v>
                </c:pt>
                <c:pt idx="7">
                  <c:v>483059.41614103183</c:v>
                </c:pt>
                <c:pt idx="8">
                  <c:v>483059.41614103183</c:v>
                </c:pt>
                <c:pt idx="9">
                  <c:v>483059.41614103183</c:v>
                </c:pt>
                <c:pt idx="10">
                  <c:v>483059.41614103183</c:v>
                </c:pt>
                <c:pt idx="11">
                  <c:v>483059.41614103183</c:v>
                </c:pt>
                <c:pt idx="12">
                  <c:v>483059.41614103183</c:v>
                </c:pt>
                <c:pt idx="13">
                  <c:v>483059.41614103183</c:v>
                </c:pt>
                <c:pt idx="14">
                  <c:v>483059.41614103183</c:v>
                </c:pt>
                <c:pt idx="15">
                  <c:v>483059.41614103183</c:v>
                </c:pt>
                <c:pt idx="16">
                  <c:v>483059.41614103183</c:v>
                </c:pt>
                <c:pt idx="17">
                  <c:v>483059.41614103183</c:v>
                </c:pt>
                <c:pt idx="18">
                  <c:v>483059.41614103183</c:v>
                </c:pt>
                <c:pt idx="19">
                  <c:v>483059.41614103183</c:v>
                </c:pt>
                <c:pt idx="20">
                  <c:v>483059.41614103183</c:v>
                </c:pt>
                <c:pt idx="21">
                  <c:v>483059.41614103183</c:v>
                </c:pt>
                <c:pt idx="22">
                  <c:v>483059.41614103183</c:v>
                </c:pt>
                <c:pt idx="23">
                  <c:v>483059.41614103183</c:v>
                </c:pt>
                <c:pt idx="24">
                  <c:v>483059.41614103183</c:v>
                </c:pt>
                <c:pt idx="25">
                  <c:v>483059.41614103183</c:v>
                </c:pt>
                <c:pt idx="26">
                  <c:v>483059.41614103183</c:v>
                </c:pt>
                <c:pt idx="27">
                  <c:v>483059.41614103183</c:v>
                </c:pt>
                <c:pt idx="28">
                  <c:v>483059.41614103183</c:v>
                </c:pt>
                <c:pt idx="29">
                  <c:v>483059.41614103183</c:v>
                </c:pt>
                <c:pt idx="30">
                  <c:v>483059.41614103183</c:v>
                </c:pt>
                <c:pt idx="31">
                  <c:v>483059.41614103183</c:v>
                </c:pt>
                <c:pt idx="32">
                  <c:v>483059.41614103183</c:v>
                </c:pt>
                <c:pt idx="33">
                  <c:v>483059.41614103183</c:v>
                </c:pt>
                <c:pt idx="34">
                  <c:v>483059.41614103183</c:v>
                </c:pt>
                <c:pt idx="35">
                  <c:v>483059.41614103183</c:v>
                </c:pt>
                <c:pt idx="36">
                  <c:v>483059.41614103183</c:v>
                </c:pt>
                <c:pt idx="37">
                  <c:v>483059.41614103183</c:v>
                </c:pt>
                <c:pt idx="38">
                  <c:v>483059.41614103183</c:v>
                </c:pt>
                <c:pt idx="39">
                  <c:v>483059.41614103183</c:v>
                </c:pt>
                <c:pt idx="40">
                  <c:v>483059.41614103183</c:v>
                </c:pt>
                <c:pt idx="41">
                  <c:v>483059.41614103183</c:v>
                </c:pt>
                <c:pt idx="42">
                  <c:v>483059.41614103183</c:v>
                </c:pt>
              </c:numCache>
            </c:numRef>
          </c:xVal>
          <c:yVal>
            <c:numRef>
              <c:f>市区町村別_指導対象者群別医療費!$CK$6:$CK$48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8-19EB-4ECC-B8B1-1872A7EC2762}"/>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2372936507936512E-2"/>
            </c:manualLayout>
          </c:layout>
          <c:overlay val="0"/>
        </c:title>
        <c:numFmt formatCode="#,##0_);[Red]\(#,##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General"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市区町村別_指導対象者群別医療費!$CC$5</c:f>
              <c:strCache>
                <c:ptCount val="1"/>
                <c:pt idx="0">
                  <c:v>前年度との差分(治療中断者 患者一人当たりの医療費)</c:v>
                </c:pt>
              </c:strCache>
            </c:strRef>
          </c:tx>
          <c:spPr>
            <a:solidFill>
              <a:schemeClr val="accent1"/>
            </a:solidFill>
            <a:ln>
              <a:noFill/>
            </a:ln>
          </c:spPr>
          <c:invertIfNegative val="0"/>
          <c:dLbls>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市区町村別_指導対象者群別医療費!$BZ$6:$BZ$48</c:f>
              <c:strCache>
                <c:ptCount val="43"/>
                <c:pt idx="0">
                  <c:v>千早赤阪村</c:v>
                </c:pt>
                <c:pt idx="1">
                  <c:v>河南町</c:v>
                </c:pt>
                <c:pt idx="2">
                  <c:v>堺市</c:v>
                </c:pt>
                <c:pt idx="3">
                  <c:v>八尾市</c:v>
                </c:pt>
                <c:pt idx="4">
                  <c:v>高石市</c:v>
                </c:pt>
                <c:pt idx="5">
                  <c:v>藤井寺市</c:v>
                </c:pt>
                <c:pt idx="6">
                  <c:v>吹田市</c:v>
                </c:pt>
                <c:pt idx="7">
                  <c:v>羽曳野市</c:v>
                </c:pt>
                <c:pt idx="8">
                  <c:v>豊能町</c:v>
                </c:pt>
                <c:pt idx="9">
                  <c:v>熊取町</c:v>
                </c:pt>
                <c:pt idx="10">
                  <c:v>寝屋川市</c:v>
                </c:pt>
                <c:pt idx="11">
                  <c:v>田尻町</c:v>
                </c:pt>
                <c:pt idx="12">
                  <c:v>大阪市</c:v>
                </c:pt>
                <c:pt idx="13">
                  <c:v>松原市</c:v>
                </c:pt>
                <c:pt idx="14">
                  <c:v>大阪狭山市</c:v>
                </c:pt>
                <c:pt idx="15">
                  <c:v>東大阪市</c:v>
                </c:pt>
                <c:pt idx="16">
                  <c:v>和泉市</c:v>
                </c:pt>
                <c:pt idx="17">
                  <c:v>四條畷市</c:v>
                </c:pt>
                <c:pt idx="18">
                  <c:v>泉佐野市</c:v>
                </c:pt>
                <c:pt idx="19">
                  <c:v>摂津市</c:v>
                </c:pt>
                <c:pt idx="20">
                  <c:v>高槻市</c:v>
                </c:pt>
                <c:pt idx="21">
                  <c:v>箕面市</c:v>
                </c:pt>
                <c:pt idx="22">
                  <c:v>岸和田市</c:v>
                </c:pt>
                <c:pt idx="23">
                  <c:v>貝塚市</c:v>
                </c:pt>
                <c:pt idx="24">
                  <c:v>豊中市</c:v>
                </c:pt>
                <c:pt idx="25">
                  <c:v>泉大津市</c:v>
                </c:pt>
                <c:pt idx="26">
                  <c:v>大東市</c:v>
                </c:pt>
                <c:pt idx="27">
                  <c:v>柏原市</c:v>
                </c:pt>
                <c:pt idx="28">
                  <c:v>枚方市</c:v>
                </c:pt>
                <c:pt idx="29">
                  <c:v>池田市</c:v>
                </c:pt>
                <c:pt idx="30">
                  <c:v>富田林市</c:v>
                </c:pt>
                <c:pt idx="31">
                  <c:v>茨木市</c:v>
                </c:pt>
                <c:pt idx="32">
                  <c:v>忠岡町</c:v>
                </c:pt>
                <c:pt idx="33">
                  <c:v>守口市</c:v>
                </c:pt>
                <c:pt idx="34">
                  <c:v>門真市</c:v>
                </c:pt>
                <c:pt idx="35">
                  <c:v>河内長野市</c:v>
                </c:pt>
                <c:pt idx="36">
                  <c:v>能勢町</c:v>
                </c:pt>
                <c:pt idx="37">
                  <c:v>交野市</c:v>
                </c:pt>
                <c:pt idx="38">
                  <c:v>阪南市</c:v>
                </c:pt>
                <c:pt idx="39">
                  <c:v>岬町</c:v>
                </c:pt>
                <c:pt idx="40">
                  <c:v>泉南市</c:v>
                </c:pt>
                <c:pt idx="41">
                  <c:v>島本町</c:v>
                </c:pt>
                <c:pt idx="42">
                  <c:v>太子町</c:v>
                </c:pt>
              </c:strCache>
            </c:strRef>
          </c:cat>
          <c:val>
            <c:numRef>
              <c:f>市区町村別_指導対象者群別医療費!$CC$6:$CC$48</c:f>
              <c:numCache>
                <c:formatCode>General</c:formatCode>
                <c:ptCount val="43"/>
                <c:pt idx="0">
                  <c:v>954415</c:v>
                </c:pt>
                <c:pt idx="1">
                  <c:v>-207389</c:v>
                </c:pt>
                <c:pt idx="2">
                  <c:v>151681</c:v>
                </c:pt>
                <c:pt idx="3">
                  <c:v>91842</c:v>
                </c:pt>
                <c:pt idx="4">
                  <c:v>-269218</c:v>
                </c:pt>
                <c:pt idx="5">
                  <c:v>-17477</c:v>
                </c:pt>
                <c:pt idx="6">
                  <c:v>143744</c:v>
                </c:pt>
                <c:pt idx="7">
                  <c:v>100509</c:v>
                </c:pt>
                <c:pt idx="8">
                  <c:v>420585</c:v>
                </c:pt>
                <c:pt idx="9">
                  <c:v>232724</c:v>
                </c:pt>
                <c:pt idx="10">
                  <c:v>194422</c:v>
                </c:pt>
                <c:pt idx="11">
                  <c:v>479611</c:v>
                </c:pt>
                <c:pt idx="12">
                  <c:v>-7494</c:v>
                </c:pt>
                <c:pt idx="13">
                  <c:v>42460</c:v>
                </c:pt>
                <c:pt idx="14">
                  <c:v>229048</c:v>
                </c:pt>
                <c:pt idx="15">
                  <c:v>-352</c:v>
                </c:pt>
                <c:pt idx="16">
                  <c:v>-392489</c:v>
                </c:pt>
                <c:pt idx="17">
                  <c:v>102144</c:v>
                </c:pt>
                <c:pt idx="18">
                  <c:v>-187805</c:v>
                </c:pt>
                <c:pt idx="19">
                  <c:v>-162675</c:v>
                </c:pt>
                <c:pt idx="20">
                  <c:v>15023</c:v>
                </c:pt>
                <c:pt idx="21">
                  <c:v>21402</c:v>
                </c:pt>
                <c:pt idx="22">
                  <c:v>-163094</c:v>
                </c:pt>
                <c:pt idx="23">
                  <c:v>26277</c:v>
                </c:pt>
                <c:pt idx="24">
                  <c:v>60848</c:v>
                </c:pt>
                <c:pt idx="25">
                  <c:v>-232357</c:v>
                </c:pt>
                <c:pt idx="26">
                  <c:v>5244</c:v>
                </c:pt>
                <c:pt idx="27">
                  <c:v>-80429</c:v>
                </c:pt>
                <c:pt idx="28">
                  <c:v>42721</c:v>
                </c:pt>
                <c:pt idx="29">
                  <c:v>-175497</c:v>
                </c:pt>
                <c:pt idx="30">
                  <c:v>32782</c:v>
                </c:pt>
                <c:pt idx="31">
                  <c:v>-59410</c:v>
                </c:pt>
                <c:pt idx="32">
                  <c:v>-132607</c:v>
                </c:pt>
                <c:pt idx="33">
                  <c:v>11748</c:v>
                </c:pt>
                <c:pt idx="34">
                  <c:v>-63523</c:v>
                </c:pt>
                <c:pt idx="35">
                  <c:v>-223860</c:v>
                </c:pt>
                <c:pt idx="36">
                  <c:v>-323528</c:v>
                </c:pt>
                <c:pt idx="37">
                  <c:v>-152721</c:v>
                </c:pt>
                <c:pt idx="38">
                  <c:v>-289236</c:v>
                </c:pt>
                <c:pt idx="39">
                  <c:v>-7031</c:v>
                </c:pt>
                <c:pt idx="40">
                  <c:v>-93192</c:v>
                </c:pt>
                <c:pt idx="41">
                  <c:v>-273616</c:v>
                </c:pt>
                <c:pt idx="42">
                  <c:v>-155378</c:v>
                </c:pt>
              </c:numCache>
            </c:numRef>
          </c:val>
          <c:extLst>
            <c:ext xmlns:c16="http://schemas.microsoft.com/office/drawing/2014/chart" uri="{C3380CC4-5D6E-409C-BE32-E72D297353CC}">
              <c16:uniqueId val="{0000001E-2A70-437D-A853-39540E32C83A}"/>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市区町村別_指導対象者群別医療費!$B$80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F-2A70-437D-A853-39540E32C83A}"/>
              </c:ext>
            </c:extLst>
          </c:dPt>
          <c:dLbls>
            <c:dLbl>
              <c:idx val="0"/>
              <c:layout>
                <c:manualLayout>
                  <c:x val="4.5972942523250723E-3"/>
                  <c:y val="-0.8831379394477978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2A70-437D-A853-39540E32C83A}"/>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市区町村別_指導対象者群別医療費!$CJ$6:$CJ$48</c:f>
              <c:numCache>
                <c:formatCode>General</c:formatCode>
                <c:ptCount val="43"/>
                <c:pt idx="0">
                  <c:v>5870</c:v>
                </c:pt>
                <c:pt idx="1">
                  <c:v>5870</c:v>
                </c:pt>
                <c:pt idx="2">
                  <c:v>5870</c:v>
                </c:pt>
                <c:pt idx="3">
                  <c:v>5870</c:v>
                </c:pt>
                <c:pt idx="4">
                  <c:v>5870</c:v>
                </c:pt>
                <c:pt idx="5">
                  <c:v>5870</c:v>
                </c:pt>
                <c:pt idx="6">
                  <c:v>5870</c:v>
                </c:pt>
                <c:pt idx="7">
                  <c:v>5870</c:v>
                </c:pt>
                <c:pt idx="8">
                  <c:v>5870</c:v>
                </c:pt>
                <c:pt idx="9">
                  <c:v>5870</c:v>
                </c:pt>
                <c:pt idx="10">
                  <c:v>5870</c:v>
                </c:pt>
                <c:pt idx="11">
                  <c:v>5870</c:v>
                </c:pt>
                <c:pt idx="12">
                  <c:v>5870</c:v>
                </c:pt>
                <c:pt idx="13">
                  <c:v>5870</c:v>
                </c:pt>
                <c:pt idx="14">
                  <c:v>5870</c:v>
                </c:pt>
                <c:pt idx="15">
                  <c:v>5870</c:v>
                </c:pt>
                <c:pt idx="16">
                  <c:v>5870</c:v>
                </c:pt>
                <c:pt idx="17">
                  <c:v>5870</c:v>
                </c:pt>
                <c:pt idx="18">
                  <c:v>5870</c:v>
                </c:pt>
                <c:pt idx="19">
                  <c:v>5870</c:v>
                </c:pt>
                <c:pt idx="20">
                  <c:v>5870</c:v>
                </c:pt>
                <c:pt idx="21">
                  <c:v>5870</c:v>
                </c:pt>
                <c:pt idx="22">
                  <c:v>5870</c:v>
                </c:pt>
                <c:pt idx="23">
                  <c:v>5870</c:v>
                </c:pt>
                <c:pt idx="24">
                  <c:v>5870</c:v>
                </c:pt>
                <c:pt idx="25">
                  <c:v>5870</c:v>
                </c:pt>
                <c:pt idx="26">
                  <c:v>5870</c:v>
                </c:pt>
                <c:pt idx="27">
                  <c:v>5870</c:v>
                </c:pt>
                <c:pt idx="28">
                  <c:v>5870</c:v>
                </c:pt>
                <c:pt idx="29">
                  <c:v>5870</c:v>
                </c:pt>
                <c:pt idx="30">
                  <c:v>5870</c:v>
                </c:pt>
                <c:pt idx="31">
                  <c:v>5870</c:v>
                </c:pt>
                <c:pt idx="32">
                  <c:v>5870</c:v>
                </c:pt>
                <c:pt idx="33">
                  <c:v>5870</c:v>
                </c:pt>
                <c:pt idx="34">
                  <c:v>5870</c:v>
                </c:pt>
                <c:pt idx="35">
                  <c:v>5870</c:v>
                </c:pt>
                <c:pt idx="36">
                  <c:v>5870</c:v>
                </c:pt>
                <c:pt idx="37">
                  <c:v>5870</c:v>
                </c:pt>
                <c:pt idx="38">
                  <c:v>5870</c:v>
                </c:pt>
                <c:pt idx="39">
                  <c:v>5870</c:v>
                </c:pt>
                <c:pt idx="40">
                  <c:v>5870</c:v>
                </c:pt>
                <c:pt idx="41">
                  <c:v>5870</c:v>
                </c:pt>
                <c:pt idx="42">
                  <c:v>5870</c:v>
                </c:pt>
              </c:numCache>
            </c:numRef>
          </c:xVal>
          <c:yVal>
            <c:numRef>
              <c:f>市区町村別_指導対象者群別医療費!$CK$6:$CK$48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1-2A70-437D-A853-39540E32C83A}"/>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3380873015873015E-2"/>
            </c:manualLayout>
          </c:layout>
          <c:overlay val="0"/>
        </c:title>
        <c:numFmt formatCode="#,##0_ ;[Red]\-#,##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clustered"/>
        <c:varyColors val="0"/>
        <c:ser>
          <c:idx val="3"/>
          <c:order val="0"/>
          <c:tx>
            <c:strRef>
              <c:f>有所見者割合!$F$3</c:f>
              <c:strCache>
                <c:ptCount val="1"/>
                <c:pt idx="0">
                  <c:v>割合(%)
(対象者に占める
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有所見者割合!$B$4:$B$12</c:f>
              <c:strCache>
                <c:ptCount val="9"/>
                <c:pt idx="0">
                  <c:v>BMI</c:v>
                </c:pt>
                <c:pt idx="1">
                  <c:v>腹囲</c:v>
                </c:pt>
                <c:pt idx="2">
                  <c:v>収縮期血圧</c:v>
                </c:pt>
                <c:pt idx="3">
                  <c:v>拡張期血圧</c:v>
                </c:pt>
                <c:pt idx="4">
                  <c:v>中性脂肪</c:v>
                </c:pt>
                <c:pt idx="5">
                  <c:v>HDLコレステロール</c:v>
                </c:pt>
                <c:pt idx="6">
                  <c:v>LDLコレステロール</c:v>
                </c:pt>
                <c:pt idx="7">
                  <c:v>空腹時血糖</c:v>
                </c:pt>
                <c:pt idx="8">
                  <c:v>HbA1c</c:v>
                </c:pt>
              </c:strCache>
            </c:strRef>
          </c:cat>
          <c:val>
            <c:numRef>
              <c:f>有所見者割合!$F$4:$F$12</c:f>
              <c:numCache>
                <c:formatCode>0.0%</c:formatCode>
                <c:ptCount val="9"/>
                <c:pt idx="0">
                  <c:v>0.23727321146312969</c:v>
                </c:pt>
                <c:pt idx="1">
                  <c:v>0.3678449898850521</c:v>
                </c:pt>
                <c:pt idx="2">
                  <c:v>0.62640623121446848</c:v>
                </c:pt>
                <c:pt idx="3">
                  <c:v>0.1383386650063336</c:v>
                </c:pt>
                <c:pt idx="4">
                  <c:v>0.16583005200036069</c:v>
                </c:pt>
                <c:pt idx="5">
                  <c:v>4.8084437612181279E-2</c:v>
                </c:pt>
                <c:pt idx="6">
                  <c:v>0.42800012027543072</c:v>
                </c:pt>
                <c:pt idx="7">
                  <c:v>0.41389089256247347</c:v>
                </c:pt>
                <c:pt idx="8">
                  <c:v>0.64276876015020146</c:v>
                </c:pt>
              </c:numCache>
            </c:numRef>
          </c:val>
          <c:extLst>
            <c:ext xmlns:c16="http://schemas.microsoft.com/office/drawing/2014/chart" uri="{C3380CC4-5D6E-409C-BE32-E72D297353CC}">
              <c16:uniqueId val="{00000000-6797-4798-9C29-B89904693628}"/>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5450966183574876E-2"/>
          <c:y val="5.5419841269841272E-2"/>
          <c:w val="0.92107995169082124"/>
          <c:h val="0.93902777777777779"/>
        </c:manualLayout>
      </c:layout>
      <c:barChart>
        <c:barDir val="bar"/>
        <c:grouping val="clustered"/>
        <c:varyColors val="0"/>
        <c:ser>
          <c:idx val="0"/>
          <c:order val="0"/>
          <c:tx>
            <c:strRef>
              <c:f>地区別_有所見者割合!$AF$5</c:f>
              <c:strCache>
                <c:ptCount val="1"/>
                <c:pt idx="0">
                  <c:v>有所見者割合 BMI</c:v>
                </c:pt>
              </c:strCache>
            </c:strRef>
          </c:tx>
          <c:spPr>
            <a:solidFill>
              <a:schemeClr val="accent3">
                <a:lumMod val="60000"/>
                <a:lumOff val="40000"/>
              </a:schemeClr>
            </a:solidFill>
            <a:ln>
              <a:noFill/>
            </a:ln>
          </c:spPr>
          <c:invertIfNegative val="0"/>
          <c:dLbls>
            <c:dLbl>
              <c:idx val="5"/>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2.9142512077294572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地区別_有所見者割合!$AF$6:$AF$13</c:f>
              <c:strCache>
                <c:ptCount val="8"/>
                <c:pt idx="0">
                  <c:v>中河内医療圏</c:v>
                </c:pt>
                <c:pt idx="1">
                  <c:v>大阪市医療圏</c:v>
                </c:pt>
                <c:pt idx="2">
                  <c:v>北河内医療圏</c:v>
                </c:pt>
                <c:pt idx="3">
                  <c:v>泉州医療圏</c:v>
                </c:pt>
                <c:pt idx="4">
                  <c:v>堺市医療圏</c:v>
                </c:pt>
                <c:pt idx="5">
                  <c:v>南河内医療圏</c:v>
                </c:pt>
                <c:pt idx="6">
                  <c:v>三島医療圏</c:v>
                </c:pt>
                <c:pt idx="7">
                  <c:v>豊能医療圏</c:v>
                </c:pt>
              </c:strCache>
            </c:strRef>
          </c:cat>
          <c:val>
            <c:numRef>
              <c:f>地区別_有所見者割合!$AG$6:$AG$13</c:f>
              <c:numCache>
                <c:formatCode>0.0%</c:formatCode>
                <c:ptCount val="8"/>
                <c:pt idx="0">
                  <c:v>0.25401644528779255</c:v>
                </c:pt>
                <c:pt idx="1">
                  <c:v>0.25073739180890675</c:v>
                </c:pt>
                <c:pt idx="2">
                  <c:v>0.24186588921282798</c:v>
                </c:pt>
                <c:pt idx="3">
                  <c:v>0.24137049347992839</c:v>
                </c:pt>
                <c:pt idx="4">
                  <c:v>0.23760980880349508</c:v>
                </c:pt>
                <c:pt idx="5">
                  <c:v>0.23277861415144241</c:v>
                </c:pt>
                <c:pt idx="6">
                  <c:v>0.22573935405793813</c:v>
                </c:pt>
                <c:pt idx="7">
                  <c:v>0.21605118538773993</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8258944"/>
        <c:axId val="45953484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5.2500608745746202E-3"/>
                  <c:y val="-0.8930317460317460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2CE-4C8C-A1EF-E2EF88B937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地区別_有所見者割合!$AY$6:$AY$13</c:f>
              <c:numCache>
                <c:formatCode>0.0%</c:formatCode>
                <c:ptCount val="8"/>
                <c:pt idx="0">
                  <c:v>0.23727321146312969</c:v>
                </c:pt>
                <c:pt idx="1">
                  <c:v>0.23727321146312969</c:v>
                </c:pt>
                <c:pt idx="2">
                  <c:v>0.23727321146312969</c:v>
                </c:pt>
                <c:pt idx="3">
                  <c:v>0.23727321146312969</c:v>
                </c:pt>
                <c:pt idx="4">
                  <c:v>0.23727321146312969</c:v>
                </c:pt>
                <c:pt idx="5">
                  <c:v>0.23727321146312969</c:v>
                </c:pt>
                <c:pt idx="6">
                  <c:v>0.23727321146312969</c:v>
                </c:pt>
                <c:pt idx="7">
                  <c:v>0.23727321146312969</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9536000"/>
        <c:axId val="459535424"/>
      </c:scatte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valAx>
        <c:axId val="459535424"/>
        <c:scaling>
          <c:orientation val="minMax"/>
          <c:max val="50"/>
          <c:min val="0"/>
        </c:scaling>
        <c:delete val="1"/>
        <c:axPos val="r"/>
        <c:numFmt formatCode="General" sourceLinked="1"/>
        <c:majorTickMark val="out"/>
        <c:minorTickMark val="none"/>
        <c:tickLblPos val="nextTo"/>
        <c:crossAx val="459536000"/>
        <c:crosses val="max"/>
        <c:crossBetween val="midCat"/>
      </c:valAx>
      <c:valAx>
        <c:axId val="459536000"/>
        <c:scaling>
          <c:orientation val="minMax"/>
        </c:scaling>
        <c:delete val="1"/>
        <c:axPos val="b"/>
        <c:numFmt formatCode="0.0%" sourceLinked="1"/>
        <c:majorTickMark val="out"/>
        <c:minorTickMark val="none"/>
        <c:tickLblPos val="nextTo"/>
        <c:crossAx val="45953542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地区別_有所見者割合!$AH$5</c:f>
              <c:strCache>
                <c:ptCount val="1"/>
                <c:pt idx="0">
                  <c:v>有所見者割合 腹囲</c:v>
                </c:pt>
              </c:strCache>
            </c:strRef>
          </c:tx>
          <c:spPr>
            <a:solidFill>
              <a:schemeClr val="accent3">
                <a:lumMod val="60000"/>
                <a:lumOff val="40000"/>
              </a:schemeClr>
            </a:solidFill>
            <a:ln>
              <a:noFill/>
            </a:ln>
          </c:spPr>
          <c:invertIfNegative val="0"/>
          <c:dLbls>
            <c:dLbl>
              <c:idx val="5"/>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1.8405797101449274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9142512077294687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地区別_有所見者割合!$AH$6:$AH$13</c:f>
              <c:strCache>
                <c:ptCount val="8"/>
                <c:pt idx="0">
                  <c:v>泉州医療圏</c:v>
                </c:pt>
                <c:pt idx="1">
                  <c:v>北河内医療圏</c:v>
                </c:pt>
                <c:pt idx="2">
                  <c:v>堺市医療圏</c:v>
                </c:pt>
                <c:pt idx="3">
                  <c:v>三島医療圏</c:v>
                </c:pt>
                <c:pt idx="4">
                  <c:v>大阪市医療圏</c:v>
                </c:pt>
                <c:pt idx="5">
                  <c:v>中河内医療圏</c:v>
                </c:pt>
                <c:pt idx="6">
                  <c:v>豊能医療圏</c:v>
                </c:pt>
                <c:pt idx="7">
                  <c:v>南河内医療圏</c:v>
                </c:pt>
              </c:strCache>
            </c:strRef>
          </c:cat>
          <c:val>
            <c:numRef>
              <c:f>地区別_有所見者割合!$AI$6:$AI$13</c:f>
              <c:numCache>
                <c:formatCode>0.0%</c:formatCode>
                <c:ptCount val="8"/>
                <c:pt idx="0">
                  <c:v>0.38884375846195507</c:v>
                </c:pt>
                <c:pt idx="1">
                  <c:v>0.37862426664399285</c:v>
                </c:pt>
                <c:pt idx="2">
                  <c:v>0.37352802637776733</c:v>
                </c:pt>
                <c:pt idx="3">
                  <c:v>0.37125075633157578</c:v>
                </c:pt>
                <c:pt idx="4">
                  <c:v>0.36942880128720834</c:v>
                </c:pt>
                <c:pt idx="5">
                  <c:v>0.35919301164725459</c:v>
                </c:pt>
                <c:pt idx="6">
                  <c:v>0.3580401138177528</c:v>
                </c:pt>
                <c:pt idx="7">
                  <c:v>0.35065477848983001</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0406272"/>
        <c:axId val="4543288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4927536231884"/>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CB3-44A3-A6F2-B4C94A34BC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地区別_有所見者割合!$AZ$6:$AZ$13</c:f>
              <c:numCache>
                <c:formatCode>0.0%</c:formatCode>
                <c:ptCount val="8"/>
                <c:pt idx="0">
                  <c:v>0.3678449898850521</c:v>
                </c:pt>
                <c:pt idx="1">
                  <c:v>0.3678449898850521</c:v>
                </c:pt>
                <c:pt idx="2">
                  <c:v>0.3678449898850521</c:v>
                </c:pt>
                <c:pt idx="3">
                  <c:v>0.3678449898850521</c:v>
                </c:pt>
                <c:pt idx="4">
                  <c:v>0.3678449898850521</c:v>
                </c:pt>
                <c:pt idx="5">
                  <c:v>0.3678449898850521</c:v>
                </c:pt>
                <c:pt idx="6">
                  <c:v>0.3678449898850521</c:v>
                </c:pt>
                <c:pt idx="7">
                  <c:v>0.3678449898850521</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30048"/>
        <c:axId val="454329472"/>
      </c:scatterChart>
      <c:catAx>
        <c:axId val="460406272"/>
        <c:scaling>
          <c:orientation val="maxMin"/>
        </c:scaling>
        <c:delete val="0"/>
        <c:axPos val="l"/>
        <c:numFmt formatCode="General" sourceLinked="0"/>
        <c:majorTickMark val="none"/>
        <c:minorTickMark val="none"/>
        <c:tickLblPos val="nextTo"/>
        <c:spPr>
          <a:ln>
            <a:solidFill>
              <a:srgbClr val="7F7F7F"/>
            </a:solidFill>
          </a:ln>
        </c:spPr>
        <c:crossAx val="454328896"/>
        <c:crossesAt val="0"/>
        <c:auto val="1"/>
        <c:lblAlgn val="ctr"/>
        <c:lblOffset val="100"/>
        <c:noMultiLvlLbl val="0"/>
      </c:catAx>
      <c:valAx>
        <c:axId val="4543288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0406272"/>
        <c:crosses val="autoZero"/>
        <c:crossBetween val="between"/>
      </c:valAx>
      <c:valAx>
        <c:axId val="454329472"/>
        <c:scaling>
          <c:orientation val="minMax"/>
          <c:max val="50"/>
          <c:min val="0"/>
        </c:scaling>
        <c:delete val="1"/>
        <c:axPos val="r"/>
        <c:numFmt formatCode="General" sourceLinked="1"/>
        <c:majorTickMark val="out"/>
        <c:minorTickMark val="none"/>
        <c:tickLblPos val="nextTo"/>
        <c:crossAx val="454330048"/>
        <c:crosses val="max"/>
        <c:crossBetween val="midCat"/>
      </c:valAx>
      <c:valAx>
        <c:axId val="454330048"/>
        <c:scaling>
          <c:orientation val="minMax"/>
        </c:scaling>
        <c:delete val="1"/>
        <c:axPos val="b"/>
        <c:numFmt formatCode="0.0%" sourceLinked="1"/>
        <c:majorTickMark val="out"/>
        <c:minorTickMark val="none"/>
        <c:tickLblPos val="nextTo"/>
        <c:crossAx val="4543294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地区別_有所見者割合!$AJ$5</c:f>
              <c:strCache>
                <c:ptCount val="1"/>
                <c:pt idx="0">
                  <c:v>有所見者割合 収縮期血圧</c:v>
                </c:pt>
              </c:strCache>
            </c:strRef>
          </c:tx>
          <c:spPr>
            <a:solidFill>
              <a:schemeClr val="accent3">
                <a:lumMod val="60000"/>
                <a:lumOff val="40000"/>
              </a:schemeClr>
            </a:solidFill>
            <a:ln>
              <a:noFill/>
            </a:ln>
          </c:spPr>
          <c:invertIfNegative val="0"/>
          <c:dLbls>
            <c:dLbl>
              <c:idx val="6"/>
              <c:layout>
                <c:manualLayout>
                  <c:x val="9.2028985507246371E-3"/>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地区別_有所見者割合!$AJ$6:$AJ$13</c:f>
              <c:strCache>
                <c:ptCount val="8"/>
                <c:pt idx="0">
                  <c:v>堺市医療圏</c:v>
                </c:pt>
                <c:pt idx="1">
                  <c:v>泉州医療圏</c:v>
                </c:pt>
                <c:pt idx="2">
                  <c:v>北河内医療圏</c:v>
                </c:pt>
                <c:pt idx="3">
                  <c:v>中河内医療圏</c:v>
                </c:pt>
                <c:pt idx="4">
                  <c:v>大阪市医療圏</c:v>
                </c:pt>
                <c:pt idx="5">
                  <c:v>豊能医療圏</c:v>
                </c:pt>
                <c:pt idx="6">
                  <c:v>三島医療圏</c:v>
                </c:pt>
                <c:pt idx="7">
                  <c:v>南河内医療圏</c:v>
                </c:pt>
              </c:strCache>
            </c:strRef>
          </c:cat>
          <c:val>
            <c:numRef>
              <c:f>地区別_有所見者割合!$AK$6:$AK$13</c:f>
              <c:numCache>
                <c:formatCode>0.0%</c:formatCode>
                <c:ptCount val="8"/>
                <c:pt idx="0">
                  <c:v>0.65185950413223137</c:v>
                </c:pt>
                <c:pt idx="1">
                  <c:v>0.63647595109274491</c:v>
                </c:pt>
                <c:pt idx="2">
                  <c:v>0.63345091979825663</c:v>
                </c:pt>
                <c:pt idx="3">
                  <c:v>0.62783743946093917</c:v>
                </c:pt>
                <c:pt idx="4">
                  <c:v>0.6263173160591704</c:v>
                </c:pt>
                <c:pt idx="5">
                  <c:v>0.62569669303041564</c:v>
                </c:pt>
                <c:pt idx="6">
                  <c:v>0.61703978218121314</c:v>
                </c:pt>
                <c:pt idx="7">
                  <c:v>0.59484196395883338</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270016"/>
        <c:axId val="4543329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184782608695663"/>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57F-4F92-8731-94AA556ED7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地区別_有所見者割合!$BA$6:$BA$13</c:f>
              <c:numCache>
                <c:formatCode>0.0%</c:formatCode>
                <c:ptCount val="8"/>
                <c:pt idx="0">
                  <c:v>0.62640623121446848</c:v>
                </c:pt>
                <c:pt idx="1">
                  <c:v>0.62640623121446848</c:v>
                </c:pt>
                <c:pt idx="2">
                  <c:v>0.62640623121446848</c:v>
                </c:pt>
                <c:pt idx="3">
                  <c:v>0.62640623121446848</c:v>
                </c:pt>
                <c:pt idx="4">
                  <c:v>0.62640623121446848</c:v>
                </c:pt>
                <c:pt idx="5">
                  <c:v>0.62640623121446848</c:v>
                </c:pt>
                <c:pt idx="6">
                  <c:v>0.62640623121446848</c:v>
                </c:pt>
                <c:pt idx="7">
                  <c:v>0.62640623121446848</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34080"/>
        <c:axId val="454333504"/>
      </c:scatterChart>
      <c:catAx>
        <c:axId val="461270016"/>
        <c:scaling>
          <c:orientation val="maxMin"/>
        </c:scaling>
        <c:delete val="0"/>
        <c:axPos val="l"/>
        <c:numFmt formatCode="General" sourceLinked="0"/>
        <c:majorTickMark val="none"/>
        <c:minorTickMark val="none"/>
        <c:tickLblPos val="nextTo"/>
        <c:spPr>
          <a:ln>
            <a:solidFill>
              <a:srgbClr val="7F7F7F"/>
            </a:solidFill>
          </a:ln>
        </c:spPr>
        <c:crossAx val="454332928"/>
        <c:crossesAt val="0"/>
        <c:auto val="1"/>
        <c:lblAlgn val="ctr"/>
        <c:lblOffset val="100"/>
        <c:noMultiLvlLbl val="0"/>
      </c:catAx>
      <c:valAx>
        <c:axId val="4543329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270016"/>
        <c:crosses val="autoZero"/>
        <c:crossBetween val="between"/>
      </c:valAx>
      <c:valAx>
        <c:axId val="454333504"/>
        <c:scaling>
          <c:orientation val="minMax"/>
          <c:max val="50"/>
          <c:min val="0"/>
        </c:scaling>
        <c:delete val="1"/>
        <c:axPos val="r"/>
        <c:numFmt formatCode="General" sourceLinked="1"/>
        <c:majorTickMark val="out"/>
        <c:minorTickMark val="none"/>
        <c:tickLblPos val="nextTo"/>
        <c:crossAx val="454334080"/>
        <c:crosses val="max"/>
        <c:crossBetween val="midCat"/>
      </c:valAx>
      <c:valAx>
        <c:axId val="454334080"/>
        <c:scaling>
          <c:orientation val="minMax"/>
        </c:scaling>
        <c:delete val="1"/>
        <c:axPos val="b"/>
        <c:numFmt formatCode="0.0%" sourceLinked="1"/>
        <c:majorTickMark val="out"/>
        <c:minorTickMark val="none"/>
        <c:tickLblPos val="nextTo"/>
        <c:crossAx val="45433350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地区別_有所見者割合!$AL$5</c:f>
              <c:strCache>
                <c:ptCount val="1"/>
                <c:pt idx="0">
                  <c:v>有所見者割合 拡張期血圧</c:v>
                </c:pt>
              </c:strCache>
            </c:strRef>
          </c:tx>
          <c:spPr>
            <a:solidFill>
              <a:schemeClr val="accent3">
                <a:lumMod val="60000"/>
                <a:lumOff val="40000"/>
              </a:schemeClr>
            </a:solidFill>
            <a:ln>
              <a:noFill/>
            </a:ln>
          </c:spPr>
          <c:invertIfNegative val="0"/>
          <c:dLbls>
            <c:dLbl>
              <c:idx val="2"/>
              <c:numFmt formatCode="0.0%" sourceLinked="0"/>
              <c:spPr>
                <a:noFill/>
                <a:ln>
                  <a:noFill/>
                </a:ln>
                <a:effectLst/>
              </c:spPr>
              <c:txPr>
                <a:bodyPr wrap="square" lIns="38100" tIns="19050" rIns="38100" bIns="19050" anchor="ctr">
                  <a:no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CBEC-429D-B40D-718D797AB13D}"/>
                </c:ext>
              </c:extLst>
            </c:dLbl>
            <c:dLbl>
              <c:idx val="4"/>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地区別_有所見者割合!$AL$6:$AL$13</c:f>
              <c:strCache>
                <c:ptCount val="8"/>
                <c:pt idx="0">
                  <c:v>堺市医療圏</c:v>
                </c:pt>
                <c:pt idx="1">
                  <c:v>北河内医療圏</c:v>
                </c:pt>
                <c:pt idx="2">
                  <c:v>三島医療圏</c:v>
                </c:pt>
                <c:pt idx="3">
                  <c:v>大阪市医療圏</c:v>
                </c:pt>
                <c:pt idx="4">
                  <c:v>中河内医療圏</c:v>
                </c:pt>
                <c:pt idx="5">
                  <c:v>豊能医療圏</c:v>
                </c:pt>
                <c:pt idx="6">
                  <c:v>南河内医療圏</c:v>
                </c:pt>
                <c:pt idx="7">
                  <c:v>泉州医療圏</c:v>
                </c:pt>
              </c:strCache>
            </c:strRef>
          </c:cat>
          <c:val>
            <c:numRef>
              <c:f>地区別_有所見者割合!$AM$6:$AM$13</c:f>
              <c:numCache>
                <c:formatCode>0.0%</c:formatCode>
                <c:ptCount val="8"/>
                <c:pt idx="0">
                  <c:v>0.14955860255447032</c:v>
                </c:pt>
                <c:pt idx="1">
                  <c:v>0.14729292399195312</c:v>
                </c:pt>
                <c:pt idx="2">
                  <c:v>0.14237634245953715</c:v>
                </c:pt>
                <c:pt idx="3">
                  <c:v>0.13974231912784935</c:v>
                </c:pt>
                <c:pt idx="4">
                  <c:v>0.13691303432301538</c:v>
                </c:pt>
                <c:pt idx="5">
                  <c:v>0.13515235162968467</c:v>
                </c:pt>
                <c:pt idx="6">
                  <c:v>0.12797461660497092</c:v>
                </c:pt>
                <c:pt idx="7">
                  <c:v>0.12546329825757252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3585024"/>
        <c:axId val="4606285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3804347826086957"/>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8F8-4474-9E24-64408977FA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地区別_有所見者割合!$BB$6:$BB$13</c:f>
              <c:numCache>
                <c:formatCode>0.0%</c:formatCode>
                <c:ptCount val="8"/>
                <c:pt idx="0">
                  <c:v>0.1383386650063336</c:v>
                </c:pt>
                <c:pt idx="1">
                  <c:v>0.1383386650063336</c:v>
                </c:pt>
                <c:pt idx="2">
                  <c:v>0.1383386650063336</c:v>
                </c:pt>
                <c:pt idx="3">
                  <c:v>0.1383386650063336</c:v>
                </c:pt>
                <c:pt idx="4">
                  <c:v>0.1383386650063336</c:v>
                </c:pt>
                <c:pt idx="5">
                  <c:v>0.1383386650063336</c:v>
                </c:pt>
                <c:pt idx="6">
                  <c:v>0.1383386650063336</c:v>
                </c:pt>
                <c:pt idx="7">
                  <c:v>0.1383386650063336</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0629696"/>
        <c:axId val="460629120"/>
      </c:scatterChart>
      <c:catAx>
        <c:axId val="3585024"/>
        <c:scaling>
          <c:orientation val="maxMin"/>
        </c:scaling>
        <c:delete val="0"/>
        <c:axPos val="l"/>
        <c:numFmt formatCode="General" sourceLinked="0"/>
        <c:majorTickMark val="none"/>
        <c:minorTickMark val="none"/>
        <c:tickLblPos val="nextTo"/>
        <c:spPr>
          <a:ln>
            <a:solidFill>
              <a:srgbClr val="7F7F7F"/>
            </a:solidFill>
          </a:ln>
        </c:spPr>
        <c:crossAx val="460628544"/>
        <c:crossesAt val="0"/>
        <c:auto val="1"/>
        <c:lblAlgn val="ctr"/>
        <c:lblOffset val="100"/>
        <c:noMultiLvlLbl val="0"/>
      </c:catAx>
      <c:valAx>
        <c:axId val="4606285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3585024"/>
        <c:crosses val="autoZero"/>
        <c:crossBetween val="between"/>
      </c:valAx>
      <c:valAx>
        <c:axId val="460629120"/>
        <c:scaling>
          <c:orientation val="minMax"/>
          <c:max val="50"/>
          <c:min val="0"/>
        </c:scaling>
        <c:delete val="1"/>
        <c:axPos val="r"/>
        <c:numFmt formatCode="General" sourceLinked="1"/>
        <c:majorTickMark val="out"/>
        <c:minorTickMark val="none"/>
        <c:tickLblPos val="nextTo"/>
        <c:crossAx val="460629696"/>
        <c:crosses val="max"/>
        <c:crossBetween val="midCat"/>
      </c:valAx>
      <c:valAx>
        <c:axId val="460629696"/>
        <c:scaling>
          <c:orientation val="minMax"/>
        </c:scaling>
        <c:delete val="1"/>
        <c:axPos val="b"/>
        <c:numFmt formatCode="0.0%" sourceLinked="1"/>
        <c:majorTickMark val="out"/>
        <c:minorTickMark val="none"/>
        <c:tickLblPos val="nextTo"/>
        <c:crossAx val="4606291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地区別_有所見者割合!$AN$5</c:f>
              <c:strCache>
                <c:ptCount val="1"/>
                <c:pt idx="0">
                  <c:v>有所見者割合 中性脂肪</c:v>
                </c:pt>
              </c:strCache>
            </c:strRef>
          </c:tx>
          <c:spPr>
            <a:solidFill>
              <a:schemeClr val="accent3">
                <a:lumMod val="60000"/>
                <a:lumOff val="40000"/>
              </a:schemeClr>
            </a:solidFill>
            <a:ln>
              <a:noFill/>
            </a:ln>
          </c:spPr>
          <c:invertIfNegative val="0"/>
          <c:dLbls>
            <c:dLbl>
              <c:idx val="5"/>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地区別_有所見者割合!$AN$6:$AN$13</c:f>
              <c:strCache>
                <c:ptCount val="8"/>
                <c:pt idx="0">
                  <c:v>堺市医療圏</c:v>
                </c:pt>
                <c:pt idx="1">
                  <c:v>大阪市医療圏</c:v>
                </c:pt>
                <c:pt idx="2">
                  <c:v>泉州医療圏</c:v>
                </c:pt>
                <c:pt idx="3">
                  <c:v>北河内医療圏</c:v>
                </c:pt>
                <c:pt idx="4">
                  <c:v>中河内医療圏</c:v>
                </c:pt>
                <c:pt idx="5">
                  <c:v>南河内医療圏</c:v>
                </c:pt>
                <c:pt idx="6">
                  <c:v>豊能医療圏</c:v>
                </c:pt>
                <c:pt idx="7">
                  <c:v>三島医療圏</c:v>
                </c:pt>
              </c:strCache>
            </c:strRef>
          </c:cat>
          <c:val>
            <c:numRef>
              <c:f>地区別_有所見者割合!$AO$6:$AO$13</c:f>
              <c:numCache>
                <c:formatCode>0.0%</c:formatCode>
                <c:ptCount val="8"/>
                <c:pt idx="0">
                  <c:v>0.18249272095425942</c:v>
                </c:pt>
                <c:pt idx="1">
                  <c:v>0.17715307824321386</c:v>
                </c:pt>
                <c:pt idx="2">
                  <c:v>0.17192160204516405</c:v>
                </c:pt>
                <c:pt idx="3">
                  <c:v>0.17097629944902779</c:v>
                </c:pt>
                <c:pt idx="4">
                  <c:v>0.17045023796487385</c:v>
                </c:pt>
                <c:pt idx="5">
                  <c:v>0.16078909904413261</c:v>
                </c:pt>
                <c:pt idx="6">
                  <c:v>0.15180230397621702</c:v>
                </c:pt>
                <c:pt idx="7">
                  <c:v>0.14313807056687972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033920"/>
        <c:axId val="4606325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4724637681159419"/>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5CC-4179-8B04-9A0815B787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地区別_有所見者割合!$BC$6:$BC$13</c:f>
              <c:numCache>
                <c:formatCode>0.0%</c:formatCode>
                <c:ptCount val="8"/>
                <c:pt idx="0">
                  <c:v>0.16583005200036069</c:v>
                </c:pt>
                <c:pt idx="1">
                  <c:v>0.16583005200036069</c:v>
                </c:pt>
                <c:pt idx="2">
                  <c:v>0.16583005200036069</c:v>
                </c:pt>
                <c:pt idx="3">
                  <c:v>0.16583005200036069</c:v>
                </c:pt>
                <c:pt idx="4">
                  <c:v>0.16583005200036069</c:v>
                </c:pt>
                <c:pt idx="5">
                  <c:v>0.16583005200036069</c:v>
                </c:pt>
                <c:pt idx="6">
                  <c:v>0.16583005200036069</c:v>
                </c:pt>
                <c:pt idx="7">
                  <c:v>0.16583005200036069</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0633728"/>
        <c:axId val="460633152"/>
      </c:scatterChart>
      <c:catAx>
        <c:axId val="462033920"/>
        <c:scaling>
          <c:orientation val="maxMin"/>
        </c:scaling>
        <c:delete val="0"/>
        <c:axPos val="l"/>
        <c:numFmt formatCode="General" sourceLinked="0"/>
        <c:majorTickMark val="none"/>
        <c:minorTickMark val="none"/>
        <c:tickLblPos val="nextTo"/>
        <c:spPr>
          <a:ln>
            <a:solidFill>
              <a:srgbClr val="7F7F7F"/>
            </a:solidFill>
          </a:ln>
        </c:spPr>
        <c:crossAx val="460632576"/>
        <c:crossesAt val="0"/>
        <c:auto val="1"/>
        <c:lblAlgn val="ctr"/>
        <c:lblOffset val="100"/>
        <c:noMultiLvlLbl val="0"/>
      </c:catAx>
      <c:valAx>
        <c:axId val="4606325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033920"/>
        <c:crosses val="autoZero"/>
        <c:crossBetween val="between"/>
      </c:valAx>
      <c:valAx>
        <c:axId val="460633152"/>
        <c:scaling>
          <c:orientation val="minMax"/>
          <c:max val="50"/>
          <c:min val="0"/>
        </c:scaling>
        <c:delete val="1"/>
        <c:axPos val="r"/>
        <c:numFmt formatCode="General" sourceLinked="1"/>
        <c:majorTickMark val="out"/>
        <c:minorTickMark val="none"/>
        <c:tickLblPos val="nextTo"/>
        <c:crossAx val="460633728"/>
        <c:crosses val="max"/>
        <c:crossBetween val="midCat"/>
      </c:valAx>
      <c:valAx>
        <c:axId val="460633728"/>
        <c:scaling>
          <c:orientation val="minMax"/>
        </c:scaling>
        <c:delete val="1"/>
        <c:axPos val="b"/>
        <c:numFmt formatCode="0.0%" sourceLinked="1"/>
        <c:majorTickMark val="out"/>
        <c:minorTickMark val="none"/>
        <c:tickLblPos val="nextTo"/>
        <c:crossAx val="4606331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'地区別_健診受診率(通年資格)'!$AC$4</c:f>
              <c:strCache>
                <c:ptCount val="1"/>
                <c:pt idx="0">
                  <c:v>医科健診受診率</c:v>
                </c:pt>
              </c:strCache>
            </c:strRef>
          </c:tx>
          <c:spPr>
            <a:solidFill>
              <a:schemeClr val="accent3">
                <a:lumMod val="60000"/>
                <a:lumOff val="40000"/>
              </a:schemeClr>
            </a:solidFill>
            <a:ln>
              <a:noFill/>
            </a:ln>
          </c:spPr>
          <c:invertIfNegative val="0"/>
          <c:dLbls>
            <c:dLbl>
              <c:idx val="0"/>
              <c:layout>
                <c:manualLayout>
                  <c:x val="3.0676328502414335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85-4491-9940-B73DFB1C7A23}"/>
                </c:ext>
              </c:extLst>
            </c:dLbl>
            <c:dLbl>
              <c:idx val="4"/>
              <c:layout>
                <c:manualLayout>
                  <c:x val="2.6171497584541063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11219806763273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3.016751207729468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6.2950483091787999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'地区別_健診受診率(通年資格)'!$AC$5:$AC$12</c:f>
              <c:strCache>
                <c:ptCount val="8"/>
                <c:pt idx="0">
                  <c:v>豊能医療圏</c:v>
                </c:pt>
                <c:pt idx="1">
                  <c:v>南河内医療圏</c:v>
                </c:pt>
                <c:pt idx="2">
                  <c:v>三島医療圏</c:v>
                </c:pt>
                <c:pt idx="3">
                  <c:v>北河内医療圏</c:v>
                </c:pt>
                <c:pt idx="4">
                  <c:v>中河内医療圏</c:v>
                </c:pt>
                <c:pt idx="5">
                  <c:v>泉州医療圏</c:v>
                </c:pt>
                <c:pt idx="6">
                  <c:v>堺市医療圏</c:v>
                </c:pt>
                <c:pt idx="7">
                  <c:v>大阪市医療圏</c:v>
                </c:pt>
              </c:strCache>
            </c:strRef>
          </c:cat>
          <c:val>
            <c:numRef>
              <c:f>'地区別_健診受診率(通年資格)'!$AD$5:$AD$12</c:f>
              <c:numCache>
                <c:formatCode>0.0%</c:formatCode>
                <c:ptCount val="8"/>
                <c:pt idx="0">
                  <c:v>0.27538737303326033</c:v>
                </c:pt>
                <c:pt idx="1">
                  <c:v>0.26598510399100617</c:v>
                </c:pt>
                <c:pt idx="2">
                  <c:v>0.26053061737709038</c:v>
                </c:pt>
                <c:pt idx="3">
                  <c:v>0.2090220979095139</c:v>
                </c:pt>
                <c:pt idx="4">
                  <c:v>0.20650400369717148</c:v>
                </c:pt>
                <c:pt idx="5">
                  <c:v>0.19776516820919643</c:v>
                </c:pt>
                <c:pt idx="6">
                  <c:v>0.18459759657303157</c:v>
                </c:pt>
                <c:pt idx="7">
                  <c:v>0.13004112382071398</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577-4CFB-A5A1-F4C70045CA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'地区別_健診受診率(通年資格)'!$AF$5:$AF$12</c:f>
              <c:numCache>
                <c:formatCode>0.0%</c:formatCode>
                <c:ptCount val="8"/>
                <c:pt idx="0">
                  <c:v>0.1968861000038874</c:v>
                </c:pt>
                <c:pt idx="1">
                  <c:v>0.1968861000038874</c:v>
                </c:pt>
                <c:pt idx="2">
                  <c:v>0.1968861000038874</c:v>
                </c:pt>
                <c:pt idx="3">
                  <c:v>0.1968861000038874</c:v>
                </c:pt>
                <c:pt idx="4">
                  <c:v>0.1968861000038874</c:v>
                </c:pt>
                <c:pt idx="5">
                  <c:v>0.1968861000038874</c:v>
                </c:pt>
                <c:pt idx="6">
                  <c:v>0.1968861000038874</c:v>
                </c:pt>
                <c:pt idx="7">
                  <c:v>0.1968861000038874</c:v>
                </c:pt>
              </c:numCache>
            </c:numRef>
          </c:xVal>
          <c:yVal>
            <c:numRef>
              <c:f>'地区別_健診受診率(通年資格)'!$AG$5:$AG$12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nextTo"/>
        <c:spPr>
          <a:ln>
            <a:solidFill>
              <a:srgbClr val="7F7F7F"/>
            </a:solidFill>
          </a:ln>
        </c:spPr>
        <c:crossAx val="449176704"/>
        <c:crossesAt val="0"/>
        <c:auto val="1"/>
        <c:lblAlgn val="ctr"/>
        <c:lblOffset val="100"/>
        <c:noMultiLvlLbl val="0"/>
      </c:catAx>
      <c:valAx>
        <c:axId val="44917670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0.0%"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地区別_有所見者割合!$AP$5</c:f>
              <c:strCache>
                <c:ptCount val="1"/>
                <c:pt idx="0">
                  <c:v>有所見者割合 HDLコレステロール</c:v>
                </c:pt>
              </c:strCache>
            </c:strRef>
          </c:tx>
          <c:spPr>
            <a:solidFill>
              <a:schemeClr val="accent3">
                <a:lumMod val="60000"/>
                <a:lumOff val="40000"/>
              </a:schemeClr>
            </a:solidFill>
            <a:ln>
              <a:noFill/>
            </a:ln>
          </c:spPr>
          <c:invertIfNegative val="0"/>
          <c:dLbls>
            <c:dLbl>
              <c:idx val="5"/>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地区別_有所見者割合!$AP$6:$AP$13</c:f>
              <c:strCache>
                <c:ptCount val="8"/>
                <c:pt idx="0">
                  <c:v>泉州医療圏</c:v>
                </c:pt>
                <c:pt idx="1">
                  <c:v>中河内医療圏</c:v>
                </c:pt>
                <c:pt idx="2">
                  <c:v>堺市医療圏</c:v>
                </c:pt>
                <c:pt idx="3">
                  <c:v>南河内医療圏</c:v>
                </c:pt>
                <c:pt idx="4">
                  <c:v>大阪市医療圏</c:v>
                </c:pt>
                <c:pt idx="5">
                  <c:v>北河内医療圏</c:v>
                </c:pt>
                <c:pt idx="6">
                  <c:v>三島医療圏</c:v>
                </c:pt>
                <c:pt idx="7">
                  <c:v>豊能医療圏</c:v>
                </c:pt>
              </c:strCache>
            </c:strRef>
          </c:cat>
          <c:val>
            <c:numRef>
              <c:f>地区別_有所見者割合!$AQ$6:$AQ$13</c:f>
              <c:numCache>
                <c:formatCode>0.0%</c:formatCode>
                <c:ptCount val="8"/>
                <c:pt idx="0">
                  <c:v>5.4196847038772901E-2</c:v>
                </c:pt>
                <c:pt idx="1">
                  <c:v>5.3826390936275954E-2</c:v>
                </c:pt>
                <c:pt idx="2">
                  <c:v>5.0671550671550672E-2</c:v>
                </c:pt>
                <c:pt idx="3">
                  <c:v>4.9786455155582672E-2</c:v>
                </c:pt>
                <c:pt idx="4">
                  <c:v>4.9433150426647976E-2</c:v>
                </c:pt>
                <c:pt idx="5">
                  <c:v>4.5506223945427512E-2</c:v>
                </c:pt>
                <c:pt idx="6">
                  <c:v>4.3752836182120711E-2</c:v>
                </c:pt>
                <c:pt idx="7">
                  <c:v>4.1991824600520256E-2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941248"/>
        <c:axId val="46184915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4927536231884"/>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DD0-486D-B0BA-53C4278404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地区別_有所見者割合!$BD$6:$BD$13</c:f>
              <c:numCache>
                <c:formatCode>0.0%</c:formatCode>
                <c:ptCount val="8"/>
                <c:pt idx="0">
                  <c:v>4.8084437612181279E-2</c:v>
                </c:pt>
                <c:pt idx="1">
                  <c:v>4.8084437612181279E-2</c:v>
                </c:pt>
                <c:pt idx="2">
                  <c:v>4.8084437612181279E-2</c:v>
                </c:pt>
                <c:pt idx="3">
                  <c:v>4.8084437612181279E-2</c:v>
                </c:pt>
                <c:pt idx="4">
                  <c:v>4.8084437612181279E-2</c:v>
                </c:pt>
                <c:pt idx="5">
                  <c:v>4.8084437612181279E-2</c:v>
                </c:pt>
                <c:pt idx="6">
                  <c:v>4.8084437612181279E-2</c:v>
                </c:pt>
                <c:pt idx="7">
                  <c:v>4.8084437612181279E-2</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850304"/>
        <c:axId val="461849728"/>
      </c:scatterChart>
      <c:catAx>
        <c:axId val="461941248"/>
        <c:scaling>
          <c:orientation val="maxMin"/>
        </c:scaling>
        <c:delete val="0"/>
        <c:axPos val="l"/>
        <c:numFmt formatCode="General" sourceLinked="0"/>
        <c:majorTickMark val="none"/>
        <c:minorTickMark val="none"/>
        <c:tickLblPos val="nextTo"/>
        <c:spPr>
          <a:ln>
            <a:solidFill>
              <a:srgbClr val="7F7F7F"/>
            </a:solidFill>
          </a:ln>
        </c:spPr>
        <c:crossAx val="461849152"/>
        <c:crossesAt val="0"/>
        <c:auto val="1"/>
        <c:lblAlgn val="ctr"/>
        <c:lblOffset val="100"/>
        <c:noMultiLvlLbl val="0"/>
      </c:catAx>
      <c:valAx>
        <c:axId val="46184915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941248"/>
        <c:crosses val="autoZero"/>
        <c:crossBetween val="between"/>
      </c:valAx>
      <c:valAx>
        <c:axId val="461849728"/>
        <c:scaling>
          <c:orientation val="minMax"/>
          <c:max val="50"/>
          <c:min val="0"/>
        </c:scaling>
        <c:delete val="1"/>
        <c:axPos val="r"/>
        <c:numFmt formatCode="General" sourceLinked="1"/>
        <c:majorTickMark val="out"/>
        <c:minorTickMark val="none"/>
        <c:tickLblPos val="nextTo"/>
        <c:crossAx val="461850304"/>
        <c:crosses val="max"/>
        <c:crossBetween val="midCat"/>
      </c:valAx>
      <c:valAx>
        <c:axId val="461850304"/>
        <c:scaling>
          <c:orientation val="minMax"/>
        </c:scaling>
        <c:delete val="1"/>
        <c:axPos val="b"/>
        <c:numFmt formatCode="0.0%" sourceLinked="1"/>
        <c:majorTickMark val="out"/>
        <c:minorTickMark val="none"/>
        <c:tickLblPos val="nextTo"/>
        <c:crossAx val="46184972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地区別_有所見者割合!$AR$5</c:f>
              <c:strCache>
                <c:ptCount val="1"/>
                <c:pt idx="0">
                  <c:v>有所見者割合 LDLコレステロール</c:v>
                </c:pt>
              </c:strCache>
            </c:strRef>
          </c:tx>
          <c:spPr>
            <a:solidFill>
              <a:schemeClr val="accent3">
                <a:lumMod val="60000"/>
                <a:lumOff val="40000"/>
              </a:schemeClr>
            </a:solidFill>
            <a:ln>
              <a:noFill/>
            </a:ln>
          </c:spPr>
          <c:invertIfNegative val="0"/>
          <c:dLbls>
            <c:dLbl>
              <c:idx val="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地区別_有所見者割合!$AR$6:$AR$13</c:f>
              <c:strCache>
                <c:ptCount val="8"/>
                <c:pt idx="0">
                  <c:v>豊能医療圏</c:v>
                </c:pt>
                <c:pt idx="1">
                  <c:v>中河内医療圏</c:v>
                </c:pt>
                <c:pt idx="2">
                  <c:v>堺市医療圏</c:v>
                </c:pt>
                <c:pt idx="3">
                  <c:v>大阪市医療圏</c:v>
                </c:pt>
                <c:pt idx="4">
                  <c:v>北河内医療圏</c:v>
                </c:pt>
                <c:pt idx="5">
                  <c:v>泉州医療圏</c:v>
                </c:pt>
                <c:pt idx="6">
                  <c:v>南河内医療圏</c:v>
                </c:pt>
                <c:pt idx="7">
                  <c:v>三島医療圏</c:v>
                </c:pt>
              </c:strCache>
            </c:strRef>
          </c:cat>
          <c:val>
            <c:numRef>
              <c:f>地区別_有所見者割合!$AS$6:$AS$13</c:f>
              <c:numCache>
                <c:formatCode>0.0%</c:formatCode>
                <c:ptCount val="8"/>
                <c:pt idx="0">
                  <c:v>0.44623184943325106</c:v>
                </c:pt>
                <c:pt idx="1">
                  <c:v>0.44410252086670599</c:v>
                </c:pt>
                <c:pt idx="2">
                  <c:v>0.44327040480886637</c:v>
                </c:pt>
                <c:pt idx="3">
                  <c:v>0.43189625973774615</c:v>
                </c:pt>
                <c:pt idx="4">
                  <c:v>0.42612244897959184</c:v>
                </c:pt>
                <c:pt idx="5">
                  <c:v>0.41218607427621201</c:v>
                </c:pt>
                <c:pt idx="6">
                  <c:v>0.40680172483931332</c:v>
                </c:pt>
                <c:pt idx="7">
                  <c:v>0.40536247778239987</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942272"/>
        <c:axId val="4618531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426449275362319"/>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148-482A-B6A7-B3DD667973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地区別_有所見者割合!$BE$6:$BE$13</c:f>
              <c:numCache>
                <c:formatCode>0.0%</c:formatCode>
                <c:ptCount val="8"/>
                <c:pt idx="0">
                  <c:v>0.42800012027543072</c:v>
                </c:pt>
                <c:pt idx="1">
                  <c:v>0.42800012027543072</c:v>
                </c:pt>
                <c:pt idx="2">
                  <c:v>0.42800012027543072</c:v>
                </c:pt>
                <c:pt idx="3">
                  <c:v>0.42800012027543072</c:v>
                </c:pt>
                <c:pt idx="4">
                  <c:v>0.42800012027543072</c:v>
                </c:pt>
                <c:pt idx="5">
                  <c:v>0.42800012027543072</c:v>
                </c:pt>
                <c:pt idx="6">
                  <c:v>0.42800012027543072</c:v>
                </c:pt>
                <c:pt idx="7">
                  <c:v>0.42800012027543072</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854336"/>
        <c:axId val="461853760"/>
      </c:scatterChart>
      <c:catAx>
        <c:axId val="461942272"/>
        <c:scaling>
          <c:orientation val="maxMin"/>
        </c:scaling>
        <c:delete val="0"/>
        <c:axPos val="l"/>
        <c:numFmt formatCode="General" sourceLinked="0"/>
        <c:majorTickMark val="none"/>
        <c:minorTickMark val="none"/>
        <c:tickLblPos val="nextTo"/>
        <c:spPr>
          <a:ln>
            <a:solidFill>
              <a:srgbClr val="7F7F7F"/>
            </a:solidFill>
          </a:ln>
        </c:spPr>
        <c:crossAx val="461853184"/>
        <c:crossesAt val="0"/>
        <c:auto val="1"/>
        <c:lblAlgn val="ctr"/>
        <c:lblOffset val="100"/>
        <c:noMultiLvlLbl val="0"/>
      </c:catAx>
      <c:valAx>
        <c:axId val="4618531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942272"/>
        <c:crosses val="autoZero"/>
        <c:crossBetween val="between"/>
      </c:valAx>
      <c:valAx>
        <c:axId val="461853760"/>
        <c:scaling>
          <c:orientation val="minMax"/>
          <c:max val="50"/>
          <c:min val="0"/>
        </c:scaling>
        <c:delete val="1"/>
        <c:axPos val="r"/>
        <c:numFmt formatCode="General" sourceLinked="1"/>
        <c:majorTickMark val="out"/>
        <c:minorTickMark val="none"/>
        <c:tickLblPos val="nextTo"/>
        <c:crossAx val="461854336"/>
        <c:crosses val="max"/>
        <c:crossBetween val="midCat"/>
      </c:valAx>
      <c:valAx>
        <c:axId val="461854336"/>
        <c:scaling>
          <c:orientation val="minMax"/>
        </c:scaling>
        <c:delete val="1"/>
        <c:axPos val="b"/>
        <c:numFmt formatCode="0.0%" sourceLinked="1"/>
        <c:majorTickMark val="out"/>
        <c:minorTickMark val="none"/>
        <c:tickLblPos val="nextTo"/>
        <c:crossAx val="4618537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地区別_有所見者割合!$AT$5</c:f>
              <c:strCache>
                <c:ptCount val="1"/>
                <c:pt idx="0">
                  <c:v>有所見者割合 空腹時血糖</c:v>
                </c:pt>
              </c:strCache>
            </c:strRef>
          </c:tx>
          <c:spPr>
            <a:solidFill>
              <a:schemeClr val="accent3">
                <a:lumMod val="60000"/>
                <a:lumOff val="40000"/>
              </a:schemeClr>
            </a:solidFill>
            <a:ln>
              <a:noFill/>
            </a:ln>
          </c:spPr>
          <c:invertIfNegative val="0"/>
          <c:dLbls>
            <c:dLbl>
              <c:idx val="5"/>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1.99396135265701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4.1413043478260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地区別_有所見者割合!$AT$6:$AT$13</c:f>
              <c:strCache>
                <c:ptCount val="8"/>
                <c:pt idx="0">
                  <c:v>堺市医療圏</c:v>
                </c:pt>
                <c:pt idx="1">
                  <c:v>泉州医療圏</c:v>
                </c:pt>
                <c:pt idx="2">
                  <c:v>北河内医療圏</c:v>
                </c:pt>
                <c:pt idx="3">
                  <c:v>大阪市医療圏</c:v>
                </c:pt>
                <c:pt idx="4">
                  <c:v>豊能医療圏</c:v>
                </c:pt>
                <c:pt idx="5">
                  <c:v>南河内医療圏</c:v>
                </c:pt>
                <c:pt idx="6">
                  <c:v>三島医療圏</c:v>
                </c:pt>
                <c:pt idx="7">
                  <c:v>中河内医療圏</c:v>
                </c:pt>
              </c:strCache>
            </c:strRef>
          </c:cat>
          <c:val>
            <c:numRef>
              <c:f>地区別_有所見者割合!$AU$6:$AU$13</c:f>
              <c:numCache>
                <c:formatCode>0.0%</c:formatCode>
                <c:ptCount val="8"/>
                <c:pt idx="0">
                  <c:v>0.44777497085114654</c:v>
                </c:pt>
                <c:pt idx="1">
                  <c:v>0.42153330965548735</c:v>
                </c:pt>
                <c:pt idx="2">
                  <c:v>0.41881977671451354</c:v>
                </c:pt>
                <c:pt idx="3">
                  <c:v>0.41806020066889632</c:v>
                </c:pt>
                <c:pt idx="4">
                  <c:v>0.41455248650676824</c:v>
                </c:pt>
                <c:pt idx="5">
                  <c:v>0.40119620578477644</c:v>
                </c:pt>
                <c:pt idx="6">
                  <c:v>0.39991304347826084</c:v>
                </c:pt>
                <c:pt idx="7">
                  <c:v>0.38556400060401669</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493184"/>
        <c:axId val="46199660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4927536231884"/>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C2E-4F77-AE57-3EE1FCF9EE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地区別_有所見者割合!$BF$6:$BF$13</c:f>
              <c:numCache>
                <c:formatCode>0.0%</c:formatCode>
                <c:ptCount val="8"/>
                <c:pt idx="0">
                  <c:v>0.41389089256247347</c:v>
                </c:pt>
                <c:pt idx="1">
                  <c:v>0.41389089256247347</c:v>
                </c:pt>
                <c:pt idx="2">
                  <c:v>0.41389089256247347</c:v>
                </c:pt>
                <c:pt idx="3">
                  <c:v>0.41389089256247347</c:v>
                </c:pt>
                <c:pt idx="4">
                  <c:v>0.41389089256247347</c:v>
                </c:pt>
                <c:pt idx="5">
                  <c:v>0.41389089256247347</c:v>
                </c:pt>
                <c:pt idx="6">
                  <c:v>0.41389089256247347</c:v>
                </c:pt>
                <c:pt idx="7">
                  <c:v>0.41389089256247347</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997760"/>
        <c:axId val="461997184"/>
      </c:scatterChart>
      <c:catAx>
        <c:axId val="462493184"/>
        <c:scaling>
          <c:orientation val="maxMin"/>
        </c:scaling>
        <c:delete val="0"/>
        <c:axPos val="l"/>
        <c:numFmt formatCode="General" sourceLinked="0"/>
        <c:majorTickMark val="none"/>
        <c:minorTickMark val="none"/>
        <c:tickLblPos val="nextTo"/>
        <c:spPr>
          <a:ln>
            <a:solidFill>
              <a:srgbClr val="7F7F7F"/>
            </a:solidFill>
          </a:ln>
        </c:spPr>
        <c:crossAx val="461996608"/>
        <c:crossesAt val="0"/>
        <c:auto val="1"/>
        <c:lblAlgn val="ctr"/>
        <c:lblOffset val="100"/>
        <c:noMultiLvlLbl val="0"/>
      </c:catAx>
      <c:valAx>
        <c:axId val="46199660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493184"/>
        <c:crosses val="autoZero"/>
        <c:crossBetween val="between"/>
      </c:valAx>
      <c:valAx>
        <c:axId val="461997184"/>
        <c:scaling>
          <c:orientation val="minMax"/>
          <c:max val="50"/>
          <c:min val="0"/>
        </c:scaling>
        <c:delete val="1"/>
        <c:axPos val="r"/>
        <c:numFmt formatCode="General" sourceLinked="1"/>
        <c:majorTickMark val="out"/>
        <c:minorTickMark val="none"/>
        <c:tickLblPos val="nextTo"/>
        <c:crossAx val="461997760"/>
        <c:crosses val="max"/>
        <c:crossBetween val="midCat"/>
      </c:valAx>
      <c:valAx>
        <c:axId val="461997760"/>
        <c:scaling>
          <c:orientation val="minMax"/>
        </c:scaling>
        <c:delete val="1"/>
        <c:axPos val="b"/>
        <c:numFmt formatCode="0.0%" sourceLinked="1"/>
        <c:majorTickMark val="out"/>
        <c:minorTickMark val="none"/>
        <c:tickLblPos val="nextTo"/>
        <c:crossAx val="4619971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地区別_有所見者割合!$AV$5</c:f>
              <c:strCache>
                <c:ptCount val="1"/>
                <c:pt idx="0">
                  <c:v>有所見者割合 HbA1c</c:v>
                </c:pt>
              </c:strCache>
            </c:strRef>
          </c:tx>
          <c:spPr>
            <a:solidFill>
              <a:schemeClr val="accent3">
                <a:lumMod val="60000"/>
                <a:lumOff val="40000"/>
              </a:schemeClr>
            </a:solidFill>
            <a:ln>
              <a:noFill/>
            </a:ln>
          </c:spPr>
          <c:invertIfNegative val="0"/>
          <c:dLbls>
            <c:dLbl>
              <c:idx val="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0E-4574-B09A-66CEB88F022C}"/>
                </c:ext>
              </c:extLst>
            </c:dLbl>
            <c:dLbl>
              <c:idx val="3"/>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0E-4574-B09A-66CEB88F022C}"/>
                </c:ext>
              </c:extLst>
            </c:dLbl>
            <c:dLbl>
              <c:idx val="4"/>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地区別_有所見者割合!$AV$6:$AV$13</c:f>
              <c:strCache>
                <c:ptCount val="8"/>
                <c:pt idx="0">
                  <c:v>豊能医療圏</c:v>
                </c:pt>
                <c:pt idx="1">
                  <c:v>堺市医療圏</c:v>
                </c:pt>
                <c:pt idx="2">
                  <c:v>南河内医療圏</c:v>
                </c:pt>
                <c:pt idx="3">
                  <c:v>北河内医療圏</c:v>
                </c:pt>
                <c:pt idx="4">
                  <c:v>泉州医療圏</c:v>
                </c:pt>
                <c:pt idx="5">
                  <c:v>三島医療圏</c:v>
                </c:pt>
                <c:pt idx="6">
                  <c:v>大阪市医療圏</c:v>
                </c:pt>
                <c:pt idx="7">
                  <c:v>中河内医療圏</c:v>
                </c:pt>
              </c:strCache>
            </c:strRef>
          </c:cat>
          <c:val>
            <c:numRef>
              <c:f>地区別_有所見者割合!$AW$6:$AW$13</c:f>
              <c:numCache>
                <c:formatCode>0.0%</c:formatCode>
                <c:ptCount val="8"/>
                <c:pt idx="0">
                  <c:v>0.68745188606620478</c:v>
                </c:pt>
                <c:pt idx="1">
                  <c:v>0.64767376153701262</c:v>
                </c:pt>
                <c:pt idx="2">
                  <c:v>0.64015783264857828</c:v>
                </c:pt>
                <c:pt idx="3">
                  <c:v>0.63704222066713323</c:v>
                </c:pt>
                <c:pt idx="4">
                  <c:v>0.63287414168123857</c:v>
                </c:pt>
                <c:pt idx="5">
                  <c:v>0.63274034822104464</c:v>
                </c:pt>
                <c:pt idx="6">
                  <c:v>0.62783163697023914</c:v>
                </c:pt>
                <c:pt idx="7">
                  <c:v>0.62541073384446877</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466560"/>
        <c:axId val="46200064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4927536231884"/>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0F4-4C05-8870-760779DB14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地区別_有所見者割合!$BG$6:$BG$13</c:f>
              <c:numCache>
                <c:formatCode>0.0%</c:formatCode>
                <c:ptCount val="8"/>
                <c:pt idx="0">
                  <c:v>0.64276876015020146</c:v>
                </c:pt>
                <c:pt idx="1">
                  <c:v>0.64276876015020146</c:v>
                </c:pt>
                <c:pt idx="2">
                  <c:v>0.64276876015020146</c:v>
                </c:pt>
                <c:pt idx="3">
                  <c:v>0.64276876015020146</c:v>
                </c:pt>
                <c:pt idx="4">
                  <c:v>0.64276876015020146</c:v>
                </c:pt>
                <c:pt idx="5">
                  <c:v>0.64276876015020146</c:v>
                </c:pt>
                <c:pt idx="6">
                  <c:v>0.64276876015020146</c:v>
                </c:pt>
                <c:pt idx="7">
                  <c:v>0.64276876015020146</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001792"/>
        <c:axId val="462001216"/>
      </c:scatterChart>
      <c:catAx>
        <c:axId val="462466560"/>
        <c:scaling>
          <c:orientation val="maxMin"/>
        </c:scaling>
        <c:delete val="0"/>
        <c:axPos val="l"/>
        <c:numFmt formatCode="General" sourceLinked="0"/>
        <c:majorTickMark val="none"/>
        <c:minorTickMark val="none"/>
        <c:tickLblPos val="nextTo"/>
        <c:spPr>
          <a:ln>
            <a:solidFill>
              <a:srgbClr val="7F7F7F"/>
            </a:solidFill>
          </a:ln>
        </c:spPr>
        <c:crossAx val="462000640"/>
        <c:crossesAt val="0"/>
        <c:auto val="1"/>
        <c:lblAlgn val="ctr"/>
        <c:lblOffset val="100"/>
        <c:noMultiLvlLbl val="0"/>
      </c:catAx>
      <c:valAx>
        <c:axId val="46200064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466560"/>
        <c:crosses val="autoZero"/>
        <c:crossBetween val="between"/>
      </c:valAx>
      <c:valAx>
        <c:axId val="462001216"/>
        <c:scaling>
          <c:orientation val="minMax"/>
          <c:max val="50"/>
          <c:min val="0"/>
        </c:scaling>
        <c:delete val="1"/>
        <c:axPos val="r"/>
        <c:numFmt formatCode="General" sourceLinked="1"/>
        <c:majorTickMark val="out"/>
        <c:minorTickMark val="none"/>
        <c:tickLblPos val="nextTo"/>
        <c:crossAx val="462001792"/>
        <c:crosses val="max"/>
        <c:crossBetween val="midCat"/>
      </c:valAx>
      <c:valAx>
        <c:axId val="462001792"/>
        <c:scaling>
          <c:orientation val="minMax"/>
        </c:scaling>
        <c:delete val="1"/>
        <c:axPos val="b"/>
        <c:numFmt formatCode="0.0%" sourceLinked="1"/>
        <c:majorTickMark val="out"/>
        <c:minorTickMark val="none"/>
        <c:tickLblPos val="nextTo"/>
        <c:crossAx val="46200121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市区町村別_有所見者割合!$AY$4</c:f>
              <c:strCache>
                <c:ptCount val="1"/>
                <c:pt idx="0">
                  <c:v>有所見者割合 BMI</c:v>
                </c:pt>
              </c:strCache>
            </c:strRef>
          </c:tx>
          <c:spPr>
            <a:solidFill>
              <a:schemeClr val="accent4">
                <a:lumMod val="60000"/>
                <a:lumOff val="40000"/>
              </a:schemeClr>
            </a:solidFill>
            <a:ln>
              <a:noFill/>
            </a:ln>
          </c:spPr>
          <c:invertIfNegative val="0"/>
          <c:dLbls>
            <c:dLbl>
              <c:idx val="2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BE-4537-8567-2920D4CB6FF6}"/>
                </c:ext>
              </c:extLst>
            </c:dLbl>
            <c:dLbl>
              <c:idx val="21"/>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2B-47CA-8A79-E31497F189CE}"/>
                </c:ext>
              </c:extLst>
            </c:dLbl>
            <c:dLbl>
              <c:idx val="22"/>
              <c:layout>
                <c:manualLayout>
                  <c:x val="1.07367149758452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2B-47CA-8A79-E31497F189CE}"/>
                </c:ext>
              </c:extLst>
            </c:dLbl>
            <c:dLbl>
              <c:idx val="23"/>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2B-47CA-8A79-E31497F189CE}"/>
                </c:ext>
              </c:extLst>
            </c:dLbl>
            <c:dLbl>
              <c:idx val="24"/>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2B-47CA-8A79-E31497F189CE}"/>
                </c:ext>
              </c:extLst>
            </c:dLbl>
            <c:dLbl>
              <c:idx val="25"/>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2B-47CA-8A79-E31497F189CE}"/>
                </c:ext>
              </c:extLst>
            </c:dLbl>
            <c:dLbl>
              <c:idx val="26"/>
              <c:layout>
                <c:manualLayout>
                  <c:x val="1.68719806763283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2B-47CA-8A79-E31497F189CE}"/>
                </c:ext>
              </c:extLst>
            </c:dLbl>
            <c:dLbl>
              <c:idx val="27"/>
              <c:layout>
                <c:manualLayout>
                  <c:x val="1.840579710144927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2B-47CA-8A79-E31497F189CE}"/>
                </c:ext>
              </c:extLst>
            </c:dLbl>
            <c:dLbl>
              <c:idx val="28"/>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2B-47CA-8A79-E31497F189CE}"/>
                </c:ext>
              </c:extLst>
            </c:dLbl>
            <c:dLbl>
              <c:idx val="29"/>
              <c:layout>
                <c:manualLayout>
                  <c:x val="2.6074879227053139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2B-47CA-8A79-E31497F189CE}"/>
                </c:ext>
              </c:extLst>
            </c:dLbl>
            <c:dLbl>
              <c:idx val="30"/>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2B-47CA-8A79-E31497F189CE}"/>
                </c:ext>
              </c:extLst>
            </c:dLbl>
            <c:dLbl>
              <c:idx val="31"/>
              <c:layout>
                <c:manualLayout>
                  <c:x val="3.2210144927536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2B-47CA-8A79-E31497F189CE}"/>
                </c:ext>
              </c:extLst>
            </c:dLbl>
            <c:dLbl>
              <c:idx val="32"/>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42B-47CA-8A79-E31497F189CE}"/>
                </c:ext>
              </c:extLst>
            </c:dLbl>
            <c:dLbl>
              <c:idx val="33"/>
              <c:layout>
                <c:manualLayout>
                  <c:x val="3.5277777777777776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42B-47CA-8A79-E31497F189CE}"/>
                </c:ext>
              </c:extLst>
            </c:dLbl>
            <c:dLbl>
              <c:idx val="3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42B-47CA-8A79-E31497F189CE}"/>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市区町村別_有所見者割合!$AY$6:$AY$48</c:f>
              <c:strCache>
                <c:ptCount val="43"/>
                <c:pt idx="0">
                  <c:v>田尻町</c:v>
                </c:pt>
                <c:pt idx="1">
                  <c:v>忠岡町</c:v>
                </c:pt>
                <c:pt idx="2">
                  <c:v>泉佐野市</c:v>
                </c:pt>
                <c:pt idx="3">
                  <c:v>門真市</c:v>
                </c:pt>
                <c:pt idx="4">
                  <c:v>大東市</c:v>
                </c:pt>
                <c:pt idx="5">
                  <c:v>東大阪市</c:v>
                </c:pt>
                <c:pt idx="6">
                  <c:v>八尾市</c:v>
                </c:pt>
                <c:pt idx="7">
                  <c:v>松原市</c:v>
                </c:pt>
                <c:pt idx="8">
                  <c:v>貝塚市</c:v>
                </c:pt>
                <c:pt idx="9">
                  <c:v>大阪市</c:v>
                </c:pt>
                <c:pt idx="10">
                  <c:v>千早赤阪村</c:v>
                </c:pt>
                <c:pt idx="11">
                  <c:v>守口市</c:v>
                </c:pt>
                <c:pt idx="12">
                  <c:v>河南町</c:v>
                </c:pt>
                <c:pt idx="13">
                  <c:v>摂津市</c:v>
                </c:pt>
                <c:pt idx="14">
                  <c:v>寝屋川市</c:v>
                </c:pt>
                <c:pt idx="15">
                  <c:v>岸和田市</c:v>
                </c:pt>
                <c:pt idx="16">
                  <c:v>羽曳野市</c:v>
                </c:pt>
                <c:pt idx="17">
                  <c:v>和泉市</c:v>
                </c:pt>
                <c:pt idx="18">
                  <c:v>藤井寺市</c:v>
                </c:pt>
                <c:pt idx="19">
                  <c:v>堺市</c:v>
                </c:pt>
                <c:pt idx="20">
                  <c:v>泉大津市</c:v>
                </c:pt>
                <c:pt idx="21">
                  <c:v>柏原市</c:v>
                </c:pt>
                <c:pt idx="22">
                  <c:v>四條畷市</c:v>
                </c:pt>
                <c:pt idx="23">
                  <c:v>高槻市</c:v>
                </c:pt>
                <c:pt idx="24">
                  <c:v>富田林市</c:v>
                </c:pt>
                <c:pt idx="25">
                  <c:v>阪南市</c:v>
                </c:pt>
                <c:pt idx="26">
                  <c:v>豊能町</c:v>
                </c:pt>
                <c:pt idx="27">
                  <c:v>太子町</c:v>
                </c:pt>
                <c:pt idx="28">
                  <c:v>能勢町</c:v>
                </c:pt>
                <c:pt idx="29">
                  <c:v>枚方市</c:v>
                </c:pt>
                <c:pt idx="30">
                  <c:v>高石市</c:v>
                </c:pt>
                <c:pt idx="31">
                  <c:v>熊取町</c:v>
                </c:pt>
                <c:pt idx="32">
                  <c:v>交野市</c:v>
                </c:pt>
                <c:pt idx="33">
                  <c:v>豊中市</c:v>
                </c:pt>
                <c:pt idx="34">
                  <c:v>吹田市</c:v>
                </c:pt>
                <c:pt idx="35">
                  <c:v>河内長野市</c:v>
                </c:pt>
                <c:pt idx="36">
                  <c:v>島本町</c:v>
                </c:pt>
                <c:pt idx="37">
                  <c:v>大阪狭山市</c:v>
                </c:pt>
                <c:pt idx="38">
                  <c:v>泉南市</c:v>
                </c:pt>
                <c:pt idx="39">
                  <c:v>茨木市</c:v>
                </c:pt>
                <c:pt idx="40">
                  <c:v>池田市</c:v>
                </c:pt>
                <c:pt idx="41">
                  <c:v>岬町</c:v>
                </c:pt>
                <c:pt idx="42">
                  <c:v>箕面市</c:v>
                </c:pt>
              </c:strCache>
            </c:strRef>
          </c:cat>
          <c:val>
            <c:numRef>
              <c:f>市区町村別_有所見者割合!$AZ$6:$AZ$48</c:f>
              <c:numCache>
                <c:formatCode>0.0%</c:formatCode>
                <c:ptCount val="43"/>
                <c:pt idx="0">
                  <c:v>0.30701754385964913</c:v>
                </c:pt>
                <c:pt idx="1">
                  <c:v>0.27572016460905352</c:v>
                </c:pt>
                <c:pt idx="2">
                  <c:v>0.27561521252796423</c:v>
                </c:pt>
                <c:pt idx="3">
                  <c:v>0.27013659915214322</c:v>
                </c:pt>
                <c:pt idx="4">
                  <c:v>0.25830050647158131</c:v>
                </c:pt>
                <c:pt idx="5">
                  <c:v>0.25710833668948851</c:v>
                </c:pt>
                <c:pt idx="6">
                  <c:v>0.25442501900314907</c:v>
                </c:pt>
                <c:pt idx="7">
                  <c:v>0.25212368331634388</c:v>
                </c:pt>
                <c:pt idx="8">
                  <c:v>0.25194174757281551</c:v>
                </c:pt>
                <c:pt idx="9">
                  <c:v>0.25073739180890675</c:v>
                </c:pt>
                <c:pt idx="10">
                  <c:v>0.24940047961630696</c:v>
                </c:pt>
                <c:pt idx="11">
                  <c:v>0.24923664122137404</c:v>
                </c:pt>
                <c:pt idx="12">
                  <c:v>0.2486910994764398</c:v>
                </c:pt>
                <c:pt idx="13">
                  <c:v>0.24794295117937465</c:v>
                </c:pt>
                <c:pt idx="14">
                  <c:v>0.24791272403428699</c:v>
                </c:pt>
                <c:pt idx="15">
                  <c:v>0.2427664079040226</c:v>
                </c:pt>
                <c:pt idx="16">
                  <c:v>0.2420618556701031</c:v>
                </c:pt>
                <c:pt idx="17">
                  <c:v>0.24022346368715083</c:v>
                </c:pt>
                <c:pt idx="18">
                  <c:v>0.23949955317247543</c:v>
                </c:pt>
                <c:pt idx="19">
                  <c:v>0.23760980880349508</c:v>
                </c:pt>
                <c:pt idx="20">
                  <c:v>0.23597056117755288</c:v>
                </c:pt>
                <c:pt idx="21">
                  <c:v>0.23385939741750358</c:v>
                </c:pt>
                <c:pt idx="22">
                  <c:v>0.23239875389408099</c:v>
                </c:pt>
                <c:pt idx="23">
                  <c:v>0.23161741137252387</c:v>
                </c:pt>
                <c:pt idx="24">
                  <c:v>0.23041775456919061</c:v>
                </c:pt>
                <c:pt idx="25">
                  <c:v>0.22972972972972974</c:v>
                </c:pt>
                <c:pt idx="26">
                  <c:v>0.22916666666666666</c:v>
                </c:pt>
                <c:pt idx="27">
                  <c:v>0.22784810126582278</c:v>
                </c:pt>
                <c:pt idx="28">
                  <c:v>0.22691292875989447</c:v>
                </c:pt>
                <c:pt idx="29">
                  <c:v>0.22457067371202113</c:v>
                </c:pt>
                <c:pt idx="30">
                  <c:v>0.22340425531914893</c:v>
                </c:pt>
                <c:pt idx="31">
                  <c:v>0.22222222222222221</c:v>
                </c:pt>
                <c:pt idx="32">
                  <c:v>0.22096024780588538</c:v>
                </c:pt>
                <c:pt idx="33">
                  <c:v>0.22083203002815138</c:v>
                </c:pt>
                <c:pt idx="34">
                  <c:v>0.21871178149205056</c:v>
                </c:pt>
                <c:pt idx="35">
                  <c:v>0.21576433121019109</c:v>
                </c:pt>
                <c:pt idx="36">
                  <c:v>0.2142099681866384</c:v>
                </c:pt>
                <c:pt idx="37">
                  <c:v>0.21189591078066913</c:v>
                </c:pt>
                <c:pt idx="38">
                  <c:v>0.21105866486850977</c:v>
                </c:pt>
                <c:pt idx="39">
                  <c:v>0.21072180264949858</c:v>
                </c:pt>
                <c:pt idx="40">
                  <c:v>0.20834033966705903</c:v>
                </c:pt>
                <c:pt idx="41">
                  <c:v>0.20241691842900303</c:v>
                </c:pt>
                <c:pt idx="42">
                  <c:v>0.20107794361525705</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6.7996307830787343E-4"/>
                  <c:y val="-0.8981038156124755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EA2-462A-8B3D-916E1AA6F7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市区町村別_有所見者割合!$CJ$6:$CJ$48</c:f>
              <c:numCache>
                <c:formatCode>0.0%</c:formatCode>
                <c:ptCount val="43"/>
                <c:pt idx="0">
                  <c:v>0.23727321146312969</c:v>
                </c:pt>
                <c:pt idx="1">
                  <c:v>0.23727321146312969</c:v>
                </c:pt>
                <c:pt idx="2">
                  <c:v>0.23727321146312969</c:v>
                </c:pt>
                <c:pt idx="3">
                  <c:v>0.23727321146312969</c:v>
                </c:pt>
                <c:pt idx="4">
                  <c:v>0.23727321146312969</c:v>
                </c:pt>
                <c:pt idx="5">
                  <c:v>0.23727321146312969</c:v>
                </c:pt>
                <c:pt idx="6">
                  <c:v>0.23727321146312969</c:v>
                </c:pt>
                <c:pt idx="7">
                  <c:v>0.23727321146312969</c:v>
                </c:pt>
                <c:pt idx="8">
                  <c:v>0.23727321146312969</c:v>
                </c:pt>
                <c:pt idx="9">
                  <c:v>0.23727321146312969</c:v>
                </c:pt>
                <c:pt idx="10">
                  <c:v>0.23727321146312969</c:v>
                </c:pt>
                <c:pt idx="11">
                  <c:v>0.23727321146312969</c:v>
                </c:pt>
                <c:pt idx="12">
                  <c:v>0.23727321146312969</c:v>
                </c:pt>
                <c:pt idx="13">
                  <c:v>0.23727321146312969</c:v>
                </c:pt>
                <c:pt idx="14">
                  <c:v>0.23727321146312969</c:v>
                </c:pt>
                <c:pt idx="15">
                  <c:v>0.23727321146312969</c:v>
                </c:pt>
                <c:pt idx="16">
                  <c:v>0.23727321146312969</c:v>
                </c:pt>
                <c:pt idx="17">
                  <c:v>0.23727321146312969</c:v>
                </c:pt>
                <c:pt idx="18">
                  <c:v>0.23727321146312969</c:v>
                </c:pt>
                <c:pt idx="19">
                  <c:v>0.23727321146312969</c:v>
                </c:pt>
                <c:pt idx="20">
                  <c:v>0.23727321146312969</c:v>
                </c:pt>
                <c:pt idx="21">
                  <c:v>0.23727321146312969</c:v>
                </c:pt>
                <c:pt idx="22">
                  <c:v>0.23727321146312969</c:v>
                </c:pt>
                <c:pt idx="23">
                  <c:v>0.23727321146312969</c:v>
                </c:pt>
                <c:pt idx="24">
                  <c:v>0.23727321146312969</c:v>
                </c:pt>
                <c:pt idx="25">
                  <c:v>0.23727321146312969</c:v>
                </c:pt>
                <c:pt idx="26">
                  <c:v>0.23727321146312969</c:v>
                </c:pt>
                <c:pt idx="27">
                  <c:v>0.23727321146312969</c:v>
                </c:pt>
                <c:pt idx="28">
                  <c:v>0.23727321146312969</c:v>
                </c:pt>
                <c:pt idx="29">
                  <c:v>0.23727321146312969</c:v>
                </c:pt>
                <c:pt idx="30">
                  <c:v>0.23727321146312969</c:v>
                </c:pt>
                <c:pt idx="31">
                  <c:v>0.23727321146312969</c:v>
                </c:pt>
                <c:pt idx="32">
                  <c:v>0.23727321146312969</c:v>
                </c:pt>
                <c:pt idx="33">
                  <c:v>0.23727321146312969</c:v>
                </c:pt>
                <c:pt idx="34">
                  <c:v>0.23727321146312969</c:v>
                </c:pt>
                <c:pt idx="35">
                  <c:v>0.23727321146312969</c:v>
                </c:pt>
                <c:pt idx="36">
                  <c:v>0.23727321146312969</c:v>
                </c:pt>
                <c:pt idx="37">
                  <c:v>0.23727321146312969</c:v>
                </c:pt>
                <c:pt idx="38">
                  <c:v>0.23727321146312969</c:v>
                </c:pt>
                <c:pt idx="39">
                  <c:v>0.23727321146312969</c:v>
                </c:pt>
                <c:pt idx="40">
                  <c:v>0.23727321146312969</c:v>
                </c:pt>
                <c:pt idx="41">
                  <c:v>0.23727321146312969</c:v>
                </c:pt>
                <c:pt idx="42">
                  <c:v>0.23727321146312969</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nextTo"/>
        <c:spPr>
          <a:ln>
            <a:solidFill>
              <a:srgbClr val="7F7F7F"/>
            </a:solidFill>
          </a:ln>
        </c:spPr>
        <c:crossAx val="462840384"/>
        <c:crossesAt val="0"/>
        <c:auto val="1"/>
        <c:lblAlgn val="ctr"/>
        <c:lblOffset val="100"/>
        <c:noMultiLvlLbl val="0"/>
      </c:catAx>
      <c:valAx>
        <c:axId val="462840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0.0%"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市区町村別_有所見者割合!$BB$5</c:f>
              <c:strCache>
                <c:ptCount val="1"/>
                <c:pt idx="0">
                  <c:v>前年度との差分(有所見者割合 BMI)</c:v>
                </c:pt>
              </c:strCache>
            </c:strRef>
          </c:tx>
          <c:spPr>
            <a:solidFill>
              <a:schemeClr val="accent1"/>
            </a:solidFill>
            <a:ln>
              <a:noFill/>
            </a:ln>
          </c:spPr>
          <c:invertIfNegative val="0"/>
          <c:dLbls>
            <c:dLbl>
              <c:idx val="6"/>
              <c:layout>
                <c:manualLayout>
                  <c:x val="1.22706521739130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05-4A6D-A4FE-DFCCCDFE6C84}"/>
                </c:ext>
              </c:extLst>
            </c:dLbl>
            <c:dLbl>
              <c:idx val="9"/>
              <c:layout>
                <c:manualLayout>
                  <c:x val="1.22707729468599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05-4A6D-A4FE-DFCCCDFE6C84}"/>
                </c:ext>
              </c:extLst>
            </c:dLbl>
            <c:dLbl>
              <c:idx val="17"/>
              <c:layout>
                <c:manualLayout>
                  <c:x val="2.60750000000000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05-4A6D-A4FE-DFCCCDFE6C84}"/>
                </c:ext>
              </c:extLst>
            </c:dLbl>
            <c:dLbl>
              <c:idx val="19"/>
              <c:layout>
                <c:manualLayout>
                  <c:x val="2.60748792270531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05-4A6D-A4FE-DFCCCDFE6C84}"/>
                </c:ext>
              </c:extLst>
            </c:dLbl>
            <c:dLbl>
              <c:idx val="23"/>
              <c:layout>
                <c:manualLayout>
                  <c:x val="2.45413043478260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17-4609-890E-E6EFFBB5C3C8}"/>
                </c:ext>
              </c:extLst>
            </c:dLbl>
            <c:dLbl>
              <c:idx val="33"/>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17-4609-890E-E6EFFBB5C3C8}"/>
                </c:ext>
              </c:extLst>
            </c:dLbl>
            <c:dLbl>
              <c:idx val="36"/>
              <c:layout>
                <c:manualLayout>
                  <c:x val="2.60748792270531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17-4609-890E-E6EFFBB5C3C8}"/>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市区町村別_有所見者割合!$AY$6:$AY$48</c:f>
              <c:strCache>
                <c:ptCount val="43"/>
                <c:pt idx="0">
                  <c:v>田尻町</c:v>
                </c:pt>
                <c:pt idx="1">
                  <c:v>忠岡町</c:v>
                </c:pt>
                <c:pt idx="2">
                  <c:v>泉佐野市</c:v>
                </c:pt>
                <c:pt idx="3">
                  <c:v>門真市</c:v>
                </c:pt>
                <c:pt idx="4">
                  <c:v>大東市</c:v>
                </c:pt>
                <c:pt idx="5">
                  <c:v>東大阪市</c:v>
                </c:pt>
                <c:pt idx="6">
                  <c:v>八尾市</c:v>
                </c:pt>
                <c:pt idx="7">
                  <c:v>松原市</c:v>
                </c:pt>
                <c:pt idx="8">
                  <c:v>貝塚市</c:v>
                </c:pt>
                <c:pt idx="9">
                  <c:v>大阪市</c:v>
                </c:pt>
                <c:pt idx="10">
                  <c:v>千早赤阪村</c:v>
                </c:pt>
                <c:pt idx="11">
                  <c:v>守口市</c:v>
                </c:pt>
                <c:pt idx="12">
                  <c:v>河南町</c:v>
                </c:pt>
                <c:pt idx="13">
                  <c:v>摂津市</c:v>
                </c:pt>
                <c:pt idx="14">
                  <c:v>寝屋川市</c:v>
                </c:pt>
                <c:pt idx="15">
                  <c:v>岸和田市</c:v>
                </c:pt>
                <c:pt idx="16">
                  <c:v>羽曳野市</c:v>
                </c:pt>
                <c:pt idx="17">
                  <c:v>和泉市</c:v>
                </c:pt>
                <c:pt idx="18">
                  <c:v>藤井寺市</c:v>
                </c:pt>
                <c:pt idx="19">
                  <c:v>堺市</c:v>
                </c:pt>
                <c:pt idx="20">
                  <c:v>泉大津市</c:v>
                </c:pt>
                <c:pt idx="21">
                  <c:v>柏原市</c:v>
                </c:pt>
                <c:pt idx="22">
                  <c:v>四條畷市</c:v>
                </c:pt>
                <c:pt idx="23">
                  <c:v>高槻市</c:v>
                </c:pt>
                <c:pt idx="24">
                  <c:v>富田林市</c:v>
                </c:pt>
                <c:pt idx="25">
                  <c:v>阪南市</c:v>
                </c:pt>
                <c:pt idx="26">
                  <c:v>豊能町</c:v>
                </c:pt>
                <c:pt idx="27">
                  <c:v>太子町</c:v>
                </c:pt>
                <c:pt idx="28">
                  <c:v>能勢町</c:v>
                </c:pt>
                <c:pt idx="29">
                  <c:v>枚方市</c:v>
                </c:pt>
                <c:pt idx="30">
                  <c:v>高石市</c:v>
                </c:pt>
                <c:pt idx="31">
                  <c:v>熊取町</c:v>
                </c:pt>
                <c:pt idx="32">
                  <c:v>交野市</c:v>
                </c:pt>
                <c:pt idx="33">
                  <c:v>豊中市</c:v>
                </c:pt>
                <c:pt idx="34">
                  <c:v>吹田市</c:v>
                </c:pt>
                <c:pt idx="35">
                  <c:v>河内長野市</c:v>
                </c:pt>
                <c:pt idx="36">
                  <c:v>島本町</c:v>
                </c:pt>
                <c:pt idx="37">
                  <c:v>大阪狭山市</c:v>
                </c:pt>
                <c:pt idx="38">
                  <c:v>泉南市</c:v>
                </c:pt>
                <c:pt idx="39">
                  <c:v>茨木市</c:v>
                </c:pt>
                <c:pt idx="40">
                  <c:v>池田市</c:v>
                </c:pt>
                <c:pt idx="41">
                  <c:v>岬町</c:v>
                </c:pt>
                <c:pt idx="42">
                  <c:v>箕面市</c:v>
                </c:pt>
              </c:strCache>
            </c:strRef>
          </c:cat>
          <c:val>
            <c:numRef>
              <c:f>市区町村別_有所見者割合!$BB$6:$BB$48</c:f>
              <c:numCache>
                <c:formatCode>General</c:formatCode>
                <c:ptCount val="43"/>
                <c:pt idx="0">
                  <c:v>0.40000000000000036</c:v>
                </c:pt>
                <c:pt idx="1">
                  <c:v>-0.89999999999999525</c:v>
                </c:pt>
                <c:pt idx="2">
                  <c:v>0.20000000000000018</c:v>
                </c:pt>
                <c:pt idx="3">
                  <c:v>-1.3999999999999957</c:v>
                </c:pt>
                <c:pt idx="4">
                  <c:v>0.40000000000000036</c:v>
                </c:pt>
                <c:pt idx="5">
                  <c:v>-0.80000000000000071</c:v>
                </c:pt>
                <c:pt idx="6">
                  <c:v>-0.20000000000000018</c:v>
                </c:pt>
                <c:pt idx="7">
                  <c:v>-2.1000000000000019</c:v>
                </c:pt>
                <c:pt idx="8">
                  <c:v>0.70000000000000062</c:v>
                </c:pt>
                <c:pt idx="9">
                  <c:v>-0.20000000000000018</c:v>
                </c:pt>
                <c:pt idx="10">
                  <c:v>0.50000000000000044</c:v>
                </c:pt>
                <c:pt idx="11">
                  <c:v>-0.80000000000000071</c:v>
                </c:pt>
                <c:pt idx="12">
                  <c:v>-0.30000000000000027</c:v>
                </c:pt>
                <c:pt idx="13">
                  <c:v>1.6999999999999988</c:v>
                </c:pt>
                <c:pt idx="14">
                  <c:v>-0.70000000000000062</c:v>
                </c:pt>
                <c:pt idx="15">
                  <c:v>-0.50000000000000044</c:v>
                </c:pt>
                <c:pt idx="16">
                  <c:v>0.50000000000000044</c:v>
                </c:pt>
                <c:pt idx="17">
                  <c:v>-0.10000000000000009</c:v>
                </c:pt>
                <c:pt idx="18">
                  <c:v>0.40000000000000036</c:v>
                </c:pt>
                <c:pt idx="19">
                  <c:v>-0.10000000000000009</c:v>
                </c:pt>
                <c:pt idx="20">
                  <c:v>-1.0000000000000009</c:v>
                </c:pt>
                <c:pt idx="21">
                  <c:v>-1.899999999999999</c:v>
                </c:pt>
                <c:pt idx="22">
                  <c:v>-2.1999999999999993</c:v>
                </c:pt>
                <c:pt idx="23">
                  <c:v>-0.10000000000000009</c:v>
                </c:pt>
                <c:pt idx="24">
                  <c:v>-0.30000000000000027</c:v>
                </c:pt>
                <c:pt idx="25">
                  <c:v>-1.1999999999999984</c:v>
                </c:pt>
                <c:pt idx="26">
                  <c:v>0.20000000000000018</c:v>
                </c:pt>
                <c:pt idx="27">
                  <c:v>-2.4999999999999996</c:v>
                </c:pt>
                <c:pt idx="28">
                  <c:v>1.3000000000000012</c:v>
                </c:pt>
                <c:pt idx="29">
                  <c:v>-0.40000000000000036</c:v>
                </c:pt>
                <c:pt idx="30">
                  <c:v>0.70000000000000062</c:v>
                </c:pt>
                <c:pt idx="31">
                  <c:v>0.10000000000000009</c:v>
                </c:pt>
                <c:pt idx="32">
                  <c:v>0.50000000000000044</c:v>
                </c:pt>
                <c:pt idx="33">
                  <c:v>-0.20000000000000018</c:v>
                </c:pt>
                <c:pt idx="34">
                  <c:v>-0.40000000000000036</c:v>
                </c:pt>
                <c:pt idx="35">
                  <c:v>-0.9000000000000008</c:v>
                </c:pt>
                <c:pt idx="36">
                  <c:v>-0.10000000000000009</c:v>
                </c:pt>
                <c:pt idx="37">
                  <c:v>0</c:v>
                </c:pt>
                <c:pt idx="38">
                  <c:v>0.50000000000000044</c:v>
                </c:pt>
                <c:pt idx="39">
                  <c:v>-0.80000000000000071</c:v>
                </c:pt>
                <c:pt idx="40">
                  <c:v>-0.60000000000000053</c:v>
                </c:pt>
                <c:pt idx="41">
                  <c:v>2.5000000000000022</c:v>
                </c:pt>
                <c:pt idx="42">
                  <c:v>-0.29999999999999749</c:v>
                </c:pt>
              </c:numCache>
            </c:numRef>
          </c:val>
          <c:extLst>
            <c:ext xmlns:c16="http://schemas.microsoft.com/office/drawing/2014/chart" uri="{C3380CC4-5D6E-409C-BE32-E72D297353CC}">
              <c16:uniqueId val="{00000026-7B17-4609-890E-E6EFFBB5C3C8}"/>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7B17-4609-890E-E6EFFBB5C3C8}"/>
              </c:ext>
            </c:extLst>
          </c:dPt>
          <c:dLbls>
            <c:dLbl>
              <c:idx val="0"/>
              <c:layout>
                <c:manualLayout>
                  <c:x val="-0.12355917874396141"/>
                  <c:y val="-0.89810380952380953"/>
                </c:manualLayout>
              </c:layout>
              <c:tx>
                <c:rich>
                  <a:bodyPr/>
                  <a:lstStyle/>
                  <a:p>
                    <a:fld id="{7F415AB2-B12B-4F95-BD4E-E7C96D1D1D04}" type="SERIESNAME">
                      <a:rPr lang="ja-JP" altLang="en-US"/>
                      <a:pPr/>
                      <a:t>[系列名]</a:t>
                    </a:fld>
                    <a:r>
                      <a:rPr lang="ja-JP" altLang="en-US" baseline="0"/>
                      <a:t>
</a:t>
                    </a:r>
                    <a:fld id="{18E99D43-7E1A-461E-8ADE-189269EA6A32}"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7B17-4609-890E-E6EFFBB5C3C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市区町村別_有所見者割合!$CL$6:$CL$48</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7B17-4609-890E-E6EFFBB5C3C8}"/>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市区町村別_有所見者割合!$BC$4</c:f>
              <c:strCache>
                <c:ptCount val="1"/>
                <c:pt idx="0">
                  <c:v>有所見者割合 腹囲</c:v>
                </c:pt>
              </c:strCache>
            </c:strRef>
          </c:tx>
          <c:spPr>
            <a:solidFill>
              <a:schemeClr val="accent4">
                <a:lumMod val="60000"/>
                <a:lumOff val="40000"/>
              </a:schemeClr>
            </a:solidFill>
            <a:ln>
              <a:noFill/>
            </a:ln>
          </c:spPr>
          <c:invertIfNegative val="0"/>
          <c:dLbls>
            <c:dLbl>
              <c:idx val="2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339-4FC0-9DA4-DFF05060330F}"/>
                </c:ext>
              </c:extLst>
            </c:dLbl>
            <c:dLbl>
              <c:idx val="28"/>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39-4FC0-9DA4-DFF05060330F}"/>
                </c:ext>
              </c:extLst>
            </c:dLbl>
            <c:dLbl>
              <c:idx val="29"/>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39-4FC0-9DA4-DFF05060330F}"/>
                </c:ext>
              </c:extLst>
            </c:dLbl>
            <c:dLbl>
              <c:idx val="30"/>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39-4FC0-9DA4-DFF05060330F}"/>
                </c:ext>
              </c:extLst>
            </c:dLbl>
            <c:dLbl>
              <c:idx val="31"/>
              <c:layout>
                <c:manualLayout>
                  <c:x val="1.07367149758452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39-4FC0-9DA4-DFF05060330F}"/>
                </c:ext>
              </c:extLst>
            </c:dLbl>
            <c:dLbl>
              <c:idx val="32"/>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39-4FC0-9DA4-DFF05060330F}"/>
                </c:ext>
              </c:extLst>
            </c:dLbl>
            <c:dLbl>
              <c:idx val="33"/>
              <c:layout>
                <c:manualLayout>
                  <c:x val="1.6871980676328502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39-4FC0-9DA4-DFF05060330F}"/>
                </c:ext>
              </c:extLst>
            </c:dLbl>
            <c:dLbl>
              <c:idx val="34"/>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39-4FC0-9DA4-DFF05060330F}"/>
                </c:ext>
              </c:extLst>
            </c:dLbl>
            <c:dLbl>
              <c:idx val="35"/>
              <c:layout>
                <c:manualLayout>
                  <c:x val="2.6074879227053139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39-4FC0-9DA4-DFF05060330F}"/>
                </c:ext>
              </c:extLst>
            </c:dLbl>
            <c:dLbl>
              <c:idx val="36"/>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39-4FC0-9DA4-DFF05060330F}"/>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市区町村別_有所見者割合!$BC$6:$BC$48</c:f>
              <c:strCache>
                <c:ptCount val="43"/>
                <c:pt idx="0">
                  <c:v>千早赤阪村</c:v>
                </c:pt>
                <c:pt idx="1">
                  <c:v>田尻町</c:v>
                </c:pt>
                <c:pt idx="2">
                  <c:v>泉大津市</c:v>
                </c:pt>
                <c:pt idx="3">
                  <c:v>泉佐野市</c:v>
                </c:pt>
                <c:pt idx="4">
                  <c:v>藤井寺市</c:v>
                </c:pt>
                <c:pt idx="5">
                  <c:v>羽曳野市</c:v>
                </c:pt>
                <c:pt idx="6">
                  <c:v>交野市</c:v>
                </c:pt>
                <c:pt idx="7">
                  <c:v>岸和田市</c:v>
                </c:pt>
                <c:pt idx="8">
                  <c:v>守口市</c:v>
                </c:pt>
                <c:pt idx="9">
                  <c:v>貝塚市</c:v>
                </c:pt>
                <c:pt idx="10">
                  <c:v>吹田市</c:v>
                </c:pt>
                <c:pt idx="11">
                  <c:v>柏原市</c:v>
                </c:pt>
                <c:pt idx="12">
                  <c:v>門真市</c:v>
                </c:pt>
                <c:pt idx="13">
                  <c:v>松原市</c:v>
                </c:pt>
                <c:pt idx="14">
                  <c:v>泉南市</c:v>
                </c:pt>
                <c:pt idx="15">
                  <c:v>河南町</c:v>
                </c:pt>
                <c:pt idx="16">
                  <c:v>大東市</c:v>
                </c:pt>
                <c:pt idx="17">
                  <c:v>和泉市</c:v>
                </c:pt>
                <c:pt idx="18">
                  <c:v>岬町</c:v>
                </c:pt>
                <c:pt idx="19">
                  <c:v>枚方市</c:v>
                </c:pt>
                <c:pt idx="20">
                  <c:v>箕面市</c:v>
                </c:pt>
                <c:pt idx="21">
                  <c:v>茨木市</c:v>
                </c:pt>
                <c:pt idx="22">
                  <c:v>高槻市</c:v>
                </c:pt>
                <c:pt idx="23">
                  <c:v>堺市</c:v>
                </c:pt>
                <c:pt idx="24">
                  <c:v>大阪市</c:v>
                </c:pt>
                <c:pt idx="25">
                  <c:v>富田林市</c:v>
                </c:pt>
                <c:pt idx="26">
                  <c:v>太子町</c:v>
                </c:pt>
                <c:pt idx="27">
                  <c:v>寝屋川市</c:v>
                </c:pt>
                <c:pt idx="28">
                  <c:v>東大阪市</c:v>
                </c:pt>
                <c:pt idx="29">
                  <c:v>豊能町</c:v>
                </c:pt>
                <c:pt idx="30">
                  <c:v>高石市</c:v>
                </c:pt>
                <c:pt idx="31">
                  <c:v>豊中市</c:v>
                </c:pt>
                <c:pt idx="32">
                  <c:v>阪南市</c:v>
                </c:pt>
                <c:pt idx="33">
                  <c:v>八尾市</c:v>
                </c:pt>
                <c:pt idx="34">
                  <c:v>池田市</c:v>
                </c:pt>
                <c:pt idx="35">
                  <c:v>能勢町</c:v>
                </c:pt>
                <c:pt idx="36">
                  <c:v>摂津市</c:v>
                </c:pt>
                <c:pt idx="37">
                  <c:v>大阪狭山市</c:v>
                </c:pt>
                <c:pt idx="38">
                  <c:v>河内長野市</c:v>
                </c:pt>
                <c:pt idx="39">
                  <c:v>熊取町</c:v>
                </c:pt>
                <c:pt idx="40">
                  <c:v>島本町</c:v>
                </c:pt>
                <c:pt idx="41">
                  <c:v>四條畷市</c:v>
                </c:pt>
                <c:pt idx="42">
                  <c:v>忠岡町</c:v>
                </c:pt>
              </c:strCache>
            </c:strRef>
          </c:cat>
          <c:val>
            <c:numRef>
              <c:f>市区町村別_有所見者割合!$BD$6:$BD$48</c:f>
              <c:numCache>
                <c:formatCode>0.0%</c:formatCode>
                <c:ptCount val="43"/>
                <c:pt idx="0">
                  <c:v>0.54166666666666663</c:v>
                </c:pt>
                <c:pt idx="1">
                  <c:v>0.5</c:v>
                </c:pt>
                <c:pt idx="2">
                  <c:v>0.46153846153846156</c:v>
                </c:pt>
                <c:pt idx="3">
                  <c:v>0.45112781954887216</c:v>
                </c:pt>
                <c:pt idx="4">
                  <c:v>0.42424242424242425</c:v>
                </c:pt>
                <c:pt idx="5">
                  <c:v>0.42131979695431471</c:v>
                </c:pt>
                <c:pt idx="6">
                  <c:v>0.41926070038910507</c:v>
                </c:pt>
                <c:pt idx="7">
                  <c:v>0.4177071509648127</c:v>
                </c:pt>
                <c:pt idx="8">
                  <c:v>0.41739130434782606</c:v>
                </c:pt>
                <c:pt idx="9">
                  <c:v>0.41269841269841268</c:v>
                </c:pt>
                <c:pt idx="10">
                  <c:v>0.40512820512820513</c:v>
                </c:pt>
                <c:pt idx="11">
                  <c:v>0.40476190476190477</c:v>
                </c:pt>
                <c:pt idx="12">
                  <c:v>0.4041958041958042</c:v>
                </c:pt>
                <c:pt idx="13">
                  <c:v>0.4020100502512563</c:v>
                </c:pt>
                <c:pt idx="14">
                  <c:v>0.39595375722543352</c:v>
                </c:pt>
                <c:pt idx="15">
                  <c:v>0.39367816091954022</c:v>
                </c:pt>
                <c:pt idx="16">
                  <c:v>0.39175856065002901</c:v>
                </c:pt>
                <c:pt idx="17">
                  <c:v>0.38469493278179939</c:v>
                </c:pt>
                <c:pt idx="18">
                  <c:v>0.38095238095238093</c:v>
                </c:pt>
                <c:pt idx="19">
                  <c:v>0.37790252615463127</c:v>
                </c:pt>
                <c:pt idx="20">
                  <c:v>0.37781731909845789</c:v>
                </c:pt>
                <c:pt idx="21">
                  <c:v>0.37575114881583599</c:v>
                </c:pt>
                <c:pt idx="22">
                  <c:v>0.37395701643489254</c:v>
                </c:pt>
                <c:pt idx="23">
                  <c:v>0.37352802637776733</c:v>
                </c:pt>
                <c:pt idx="24">
                  <c:v>0.36942880128720834</c:v>
                </c:pt>
                <c:pt idx="25">
                  <c:v>0.36770691994572591</c:v>
                </c:pt>
                <c:pt idx="26">
                  <c:v>0.36752136752136755</c:v>
                </c:pt>
                <c:pt idx="27">
                  <c:v>0.36491014316174231</c:v>
                </c:pt>
                <c:pt idx="28">
                  <c:v>0.36201968879009211</c:v>
                </c:pt>
                <c:pt idx="29">
                  <c:v>0.35987261146496813</c:v>
                </c:pt>
                <c:pt idx="30">
                  <c:v>0.35869565217391303</c:v>
                </c:pt>
                <c:pt idx="31">
                  <c:v>0.35712563298770195</c:v>
                </c:pt>
                <c:pt idx="32">
                  <c:v>0.35671641791044778</c:v>
                </c:pt>
                <c:pt idx="33">
                  <c:v>0.3531746031746032</c:v>
                </c:pt>
                <c:pt idx="34">
                  <c:v>0.35130523801399077</c:v>
                </c:pt>
                <c:pt idx="35">
                  <c:v>0.34782608695652173</c:v>
                </c:pt>
                <c:pt idx="36">
                  <c:v>0.34210526315789475</c:v>
                </c:pt>
                <c:pt idx="37">
                  <c:v>0.33213859020310632</c:v>
                </c:pt>
                <c:pt idx="38">
                  <c:v>0.33133351513498771</c:v>
                </c:pt>
                <c:pt idx="39">
                  <c:v>0.32941176470588235</c:v>
                </c:pt>
                <c:pt idx="40">
                  <c:v>0.32821229050279327</c:v>
                </c:pt>
                <c:pt idx="41">
                  <c:v>0.32792584009269987</c:v>
                </c:pt>
                <c:pt idx="42">
                  <c:v>0.14285714285714285</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427072"/>
        <c:axId val="46284441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5.992995169082126E-3"/>
                  <c:y val="-0.8981624603174602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BB9-4B1B-A01B-C35CDA776E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市区町村別_有所見者割合!$CM$6:$CM$48</c:f>
              <c:numCache>
                <c:formatCode>0.0%</c:formatCode>
                <c:ptCount val="43"/>
                <c:pt idx="0">
                  <c:v>0.3678449898850521</c:v>
                </c:pt>
                <c:pt idx="1">
                  <c:v>0.3678449898850521</c:v>
                </c:pt>
                <c:pt idx="2">
                  <c:v>0.3678449898850521</c:v>
                </c:pt>
                <c:pt idx="3">
                  <c:v>0.3678449898850521</c:v>
                </c:pt>
                <c:pt idx="4">
                  <c:v>0.3678449898850521</c:v>
                </c:pt>
                <c:pt idx="5">
                  <c:v>0.3678449898850521</c:v>
                </c:pt>
                <c:pt idx="6">
                  <c:v>0.3678449898850521</c:v>
                </c:pt>
                <c:pt idx="7">
                  <c:v>0.3678449898850521</c:v>
                </c:pt>
                <c:pt idx="8">
                  <c:v>0.3678449898850521</c:v>
                </c:pt>
                <c:pt idx="9">
                  <c:v>0.3678449898850521</c:v>
                </c:pt>
                <c:pt idx="10">
                  <c:v>0.3678449898850521</c:v>
                </c:pt>
                <c:pt idx="11">
                  <c:v>0.3678449898850521</c:v>
                </c:pt>
                <c:pt idx="12">
                  <c:v>0.3678449898850521</c:v>
                </c:pt>
                <c:pt idx="13">
                  <c:v>0.3678449898850521</c:v>
                </c:pt>
                <c:pt idx="14">
                  <c:v>0.3678449898850521</c:v>
                </c:pt>
                <c:pt idx="15">
                  <c:v>0.3678449898850521</c:v>
                </c:pt>
                <c:pt idx="16">
                  <c:v>0.3678449898850521</c:v>
                </c:pt>
                <c:pt idx="17">
                  <c:v>0.3678449898850521</c:v>
                </c:pt>
                <c:pt idx="18">
                  <c:v>0.3678449898850521</c:v>
                </c:pt>
                <c:pt idx="19">
                  <c:v>0.3678449898850521</c:v>
                </c:pt>
                <c:pt idx="20">
                  <c:v>0.3678449898850521</c:v>
                </c:pt>
                <c:pt idx="21">
                  <c:v>0.3678449898850521</c:v>
                </c:pt>
                <c:pt idx="22">
                  <c:v>0.3678449898850521</c:v>
                </c:pt>
                <c:pt idx="23">
                  <c:v>0.3678449898850521</c:v>
                </c:pt>
                <c:pt idx="24">
                  <c:v>0.3678449898850521</c:v>
                </c:pt>
                <c:pt idx="25">
                  <c:v>0.3678449898850521</c:v>
                </c:pt>
                <c:pt idx="26">
                  <c:v>0.3678449898850521</c:v>
                </c:pt>
                <c:pt idx="27">
                  <c:v>0.3678449898850521</c:v>
                </c:pt>
                <c:pt idx="28">
                  <c:v>0.3678449898850521</c:v>
                </c:pt>
                <c:pt idx="29">
                  <c:v>0.3678449898850521</c:v>
                </c:pt>
                <c:pt idx="30">
                  <c:v>0.3678449898850521</c:v>
                </c:pt>
                <c:pt idx="31">
                  <c:v>0.3678449898850521</c:v>
                </c:pt>
                <c:pt idx="32">
                  <c:v>0.3678449898850521</c:v>
                </c:pt>
                <c:pt idx="33">
                  <c:v>0.3678449898850521</c:v>
                </c:pt>
                <c:pt idx="34">
                  <c:v>0.3678449898850521</c:v>
                </c:pt>
                <c:pt idx="35">
                  <c:v>0.3678449898850521</c:v>
                </c:pt>
                <c:pt idx="36">
                  <c:v>0.3678449898850521</c:v>
                </c:pt>
                <c:pt idx="37">
                  <c:v>0.3678449898850521</c:v>
                </c:pt>
                <c:pt idx="38">
                  <c:v>0.3678449898850521</c:v>
                </c:pt>
                <c:pt idx="39">
                  <c:v>0.3678449898850521</c:v>
                </c:pt>
                <c:pt idx="40">
                  <c:v>0.3678449898850521</c:v>
                </c:pt>
                <c:pt idx="41">
                  <c:v>0.3678449898850521</c:v>
                </c:pt>
                <c:pt idx="42">
                  <c:v>0.3678449898850521</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845568"/>
        <c:axId val="462844992"/>
      </c:scatterChart>
      <c:catAx>
        <c:axId val="463427072"/>
        <c:scaling>
          <c:orientation val="maxMin"/>
        </c:scaling>
        <c:delete val="0"/>
        <c:axPos val="l"/>
        <c:numFmt formatCode="General" sourceLinked="0"/>
        <c:majorTickMark val="none"/>
        <c:minorTickMark val="none"/>
        <c:tickLblPos val="nextTo"/>
        <c:spPr>
          <a:ln>
            <a:solidFill>
              <a:srgbClr val="7F7F7F"/>
            </a:solidFill>
          </a:ln>
        </c:spPr>
        <c:crossAx val="462844416"/>
        <c:crossesAt val="0"/>
        <c:auto val="1"/>
        <c:lblAlgn val="ctr"/>
        <c:lblOffset val="100"/>
        <c:noMultiLvlLbl val="0"/>
      </c:catAx>
      <c:valAx>
        <c:axId val="46284441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427072"/>
        <c:crosses val="autoZero"/>
        <c:crossBetween val="between"/>
      </c:valAx>
      <c:valAx>
        <c:axId val="462844992"/>
        <c:scaling>
          <c:orientation val="minMax"/>
          <c:max val="50"/>
          <c:min val="0"/>
        </c:scaling>
        <c:delete val="1"/>
        <c:axPos val="r"/>
        <c:numFmt formatCode="General" sourceLinked="1"/>
        <c:majorTickMark val="out"/>
        <c:minorTickMark val="none"/>
        <c:tickLblPos val="nextTo"/>
        <c:crossAx val="462845568"/>
        <c:crosses val="max"/>
        <c:crossBetween val="midCat"/>
      </c:valAx>
      <c:valAx>
        <c:axId val="462845568"/>
        <c:scaling>
          <c:orientation val="minMax"/>
        </c:scaling>
        <c:delete val="1"/>
        <c:axPos val="b"/>
        <c:numFmt formatCode="0.0%" sourceLinked="1"/>
        <c:majorTickMark val="out"/>
        <c:minorTickMark val="none"/>
        <c:tickLblPos val="nextTo"/>
        <c:crossAx val="4628449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市区町村別_有所見者割合!$BF$5</c:f>
              <c:strCache>
                <c:ptCount val="1"/>
                <c:pt idx="0">
                  <c:v>前年度との差分(有所見者割合 腹囲)</c:v>
                </c:pt>
              </c:strCache>
            </c:strRef>
          </c:tx>
          <c:spPr>
            <a:solidFill>
              <a:schemeClr val="accent1"/>
            </a:solidFill>
            <a:ln>
              <a:noFill/>
            </a:ln>
          </c:spPr>
          <c:invertIfNegative val="0"/>
          <c:dLbls>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市区町村別_有所見者割合!$BC$6:$BC$48</c:f>
              <c:strCache>
                <c:ptCount val="43"/>
                <c:pt idx="0">
                  <c:v>千早赤阪村</c:v>
                </c:pt>
                <c:pt idx="1">
                  <c:v>田尻町</c:v>
                </c:pt>
                <c:pt idx="2">
                  <c:v>泉大津市</c:v>
                </c:pt>
                <c:pt idx="3">
                  <c:v>泉佐野市</c:v>
                </c:pt>
                <c:pt idx="4">
                  <c:v>藤井寺市</c:v>
                </c:pt>
                <c:pt idx="5">
                  <c:v>羽曳野市</c:v>
                </c:pt>
                <c:pt idx="6">
                  <c:v>交野市</c:v>
                </c:pt>
                <c:pt idx="7">
                  <c:v>岸和田市</c:v>
                </c:pt>
                <c:pt idx="8">
                  <c:v>守口市</c:v>
                </c:pt>
                <c:pt idx="9">
                  <c:v>貝塚市</c:v>
                </c:pt>
                <c:pt idx="10">
                  <c:v>吹田市</c:v>
                </c:pt>
                <c:pt idx="11">
                  <c:v>柏原市</c:v>
                </c:pt>
                <c:pt idx="12">
                  <c:v>門真市</c:v>
                </c:pt>
                <c:pt idx="13">
                  <c:v>松原市</c:v>
                </c:pt>
                <c:pt idx="14">
                  <c:v>泉南市</c:v>
                </c:pt>
                <c:pt idx="15">
                  <c:v>河南町</c:v>
                </c:pt>
                <c:pt idx="16">
                  <c:v>大東市</c:v>
                </c:pt>
                <c:pt idx="17">
                  <c:v>和泉市</c:v>
                </c:pt>
                <c:pt idx="18">
                  <c:v>岬町</c:v>
                </c:pt>
                <c:pt idx="19">
                  <c:v>枚方市</c:v>
                </c:pt>
                <c:pt idx="20">
                  <c:v>箕面市</c:v>
                </c:pt>
                <c:pt idx="21">
                  <c:v>茨木市</c:v>
                </c:pt>
                <c:pt idx="22">
                  <c:v>高槻市</c:v>
                </c:pt>
                <c:pt idx="23">
                  <c:v>堺市</c:v>
                </c:pt>
                <c:pt idx="24">
                  <c:v>大阪市</c:v>
                </c:pt>
                <c:pt idx="25">
                  <c:v>富田林市</c:v>
                </c:pt>
                <c:pt idx="26">
                  <c:v>太子町</c:v>
                </c:pt>
                <c:pt idx="27">
                  <c:v>寝屋川市</c:v>
                </c:pt>
                <c:pt idx="28">
                  <c:v>東大阪市</c:v>
                </c:pt>
                <c:pt idx="29">
                  <c:v>豊能町</c:v>
                </c:pt>
                <c:pt idx="30">
                  <c:v>高石市</c:v>
                </c:pt>
                <c:pt idx="31">
                  <c:v>豊中市</c:v>
                </c:pt>
                <c:pt idx="32">
                  <c:v>阪南市</c:v>
                </c:pt>
                <c:pt idx="33">
                  <c:v>八尾市</c:v>
                </c:pt>
                <c:pt idx="34">
                  <c:v>池田市</c:v>
                </c:pt>
                <c:pt idx="35">
                  <c:v>能勢町</c:v>
                </c:pt>
                <c:pt idx="36">
                  <c:v>摂津市</c:v>
                </c:pt>
                <c:pt idx="37">
                  <c:v>大阪狭山市</c:v>
                </c:pt>
                <c:pt idx="38">
                  <c:v>河内長野市</c:v>
                </c:pt>
                <c:pt idx="39">
                  <c:v>熊取町</c:v>
                </c:pt>
                <c:pt idx="40">
                  <c:v>島本町</c:v>
                </c:pt>
                <c:pt idx="41">
                  <c:v>四條畷市</c:v>
                </c:pt>
                <c:pt idx="42">
                  <c:v>忠岡町</c:v>
                </c:pt>
              </c:strCache>
            </c:strRef>
          </c:cat>
          <c:val>
            <c:numRef>
              <c:f>市区町村別_有所見者割合!$BF$6:$BF$48</c:f>
              <c:numCache>
                <c:formatCode>General</c:formatCode>
                <c:ptCount val="43"/>
                <c:pt idx="0">
                  <c:v>3.3000000000000029</c:v>
                </c:pt>
                <c:pt idx="1">
                  <c:v>50</c:v>
                </c:pt>
                <c:pt idx="2">
                  <c:v>-16.299999999999997</c:v>
                </c:pt>
                <c:pt idx="3">
                  <c:v>5.3999999999999995</c:v>
                </c:pt>
                <c:pt idx="4">
                  <c:v>42.4</c:v>
                </c:pt>
                <c:pt idx="5">
                  <c:v>-7.0000000000000009</c:v>
                </c:pt>
                <c:pt idx="6">
                  <c:v>1.699999999999996</c:v>
                </c:pt>
                <c:pt idx="7">
                  <c:v>3.799999999999998</c:v>
                </c:pt>
                <c:pt idx="8">
                  <c:v>1.9999999999999962</c:v>
                </c:pt>
                <c:pt idx="9">
                  <c:v>7.399999999999995</c:v>
                </c:pt>
                <c:pt idx="10">
                  <c:v>-1.9999999999999962</c:v>
                </c:pt>
                <c:pt idx="11">
                  <c:v>-13.3</c:v>
                </c:pt>
                <c:pt idx="12">
                  <c:v>-2.599999999999997</c:v>
                </c:pt>
                <c:pt idx="13">
                  <c:v>-4.0999999999999979</c:v>
                </c:pt>
                <c:pt idx="14">
                  <c:v>7.4000000000000012</c:v>
                </c:pt>
                <c:pt idx="15">
                  <c:v>-2.8999999999999968</c:v>
                </c:pt>
                <c:pt idx="16">
                  <c:v>1.6000000000000014</c:v>
                </c:pt>
                <c:pt idx="17">
                  <c:v>3.6000000000000032</c:v>
                </c:pt>
                <c:pt idx="18">
                  <c:v>-19.699999999999996</c:v>
                </c:pt>
                <c:pt idx="19">
                  <c:v>-1.8000000000000016</c:v>
                </c:pt>
                <c:pt idx="20">
                  <c:v>-0.50000000000000044</c:v>
                </c:pt>
                <c:pt idx="21">
                  <c:v>1.6000000000000014</c:v>
                </c:pt>
                <c:pt idx="22">
                  <c:v>-0.20000000000000018</c:v>
                </c:pt>
                <c:pt idx="23">
                  <c:v>-0.20000000000000018</c:v>
                </c:pt>
                <c:pt idx="24">
                  <c:v>0.40000000000000036</c:v>
                </c:pt>
                <c:pt idx="25">
                  <c:v>0.60000000000000053</c:v>
                </c:pt>
                <c:pt idx="26">
                  <c:v>-0.30000000000000027</c:v>
                </c:pt>
                <c:pt idx="27">
                  <c:v>-1.4000000000000012</c:v>
                </c:pt>
                <c:pt idx="28">
                  <c:v>-1.3000000000000012</c:v>
                </c:pt>
                <c:pt idx="29">
                  <c:v>-0.30000000000000027</c:v>
                </c:pt>
                <c:pt idx="30">
                  <c:v>-12.1</c:v>
                </c:pt>
                <c:pt idx="31">
                  <c:v>-0.80000000000000071</c:v>
                </c:pt>
                <c:pt idx="32">
                  <c:v>-3.400000000000003</c:v>
                </c:pt>
                <c:pt idx="33">
                  <c:v>-1.9000000000000017</c:v>
                </c:pt>
                <c:pt idx="34">
                  <c:v>0.79999999999999516</c:v>
                </c:pt>
                <c:pt idx="35">
                  <c:v>-9.2000000000000028</c:v>
                </c:pt>
                <c:pt idx="36">
                  <c:v>0.40000000000000036</c:v>
                </c:pt>
                <c:pt idx="37">
                  <c:v>2.200000000000002</c:v>
                </c:pt>
                <c:pt idx="38">
                  <c:v>-7.5000000000000009</c:v>
                </c:pt>
                <c:pt idx="39">
                  <c:v>-6.5</c:v>
                </c:pt>
                <c:pt idx="40">
                  <c:v>-0.9000000000000008</c:v>
                </c:pt>
                <c:pt idx="41">
                  <c:v>-1.100000000000001</c:v>
                </c:pt>
                <c:pt idx="42">
                  <c:v>-52.400000000000006</c:v>
                </c:pt>
              </c:numCache>
            </c:numRef>
          </c:val>
          <c:extLst>
            <c:ext xmlns:c16="http://schemas.microsoft.com/office/drawing/2014/chart" uri="{C3380CC4-5D6E-409C-BE32-E72D297353CC}">
              <c16:uniqueId val="{00000026-E649-4E00-AAD4-0808BC89E4B4}"/>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E649-4E00-AAD4-0808BC89E4B4}"/>
              </c:ext>
            </c:extLst>
          </c:dPt>
          <c:dLbls>
            <c:dLbl>
              <c:idx val="0"/>
              <c:layout>
                <c:manualLayout>
                  <c:x val="-0.12355917874396136"/>
                  <c:y val="-0.89810380952380953"/>
                </c:manualLayout>
              </c:layout>
              <c:tx>
                <c:rich>
                  <a:bodyPr/>
                  <a:lstStyle/>
                  <a:p>
                    <a:fld id="{3C6D80AB-5130-432E-AD59-6D89B0C2DE7A}" type="SERIESNAME">
                      <a:rPr lang="ja-JP" altLang="en-US"/>
                      <a:pPr/>
                      <a:t>[系列名]</a:t>
                    </a:fld>
                    <a:r>
                      <a:rPr lang="ja-JP" altLang="en-US" baseline="0"/>
                      <a:t>
</a:t>
                    </a:r>
                    <a:fld id="{8B647C6A-AFC9-4C46-9950-223EA777634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E649-4E00-AAD4-0808BC89E4B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市区町村別_有所見者割合!$CO$6:$CO$48</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E649-4E00-AAD4-0808BC89E4B4}"/>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市区町村別_有所見者割合!$BG$4</c:f>
              <c:strCache>
                <c:ptCount val="1"/>
                <c:pt idx="0">
                  <c:v>有所見者割合 収縮期血圧</c:v>
                </c:pt>
              </c:strCache>
            </c:strRef>
          </c:tx>
          <c:spPr>
            <a:solidFill>
              <a:schemeClr val="accent4">
                <a:lumMod val="60000"/>
                <a:lumOff val="40000"/>
              </a:schemeClr>
            </a:solidFill>
            <a:ln>
              <a:noFill/>
            </a:ln>
          </c:spPr>
          <c:invertIfNegative val="0"/>
          <c:dLbls>
            <c:dLbl>
              <c:idx val="19"/>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ECC-4125-8252-3CDE3F96360E}"/>
                </c:ext>
              </c:extLst>
            </c:dLbl>
            <c:dLbl>
              <c:idx val="21"/>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ECC-4125-8252-3CDE3F96360E}"/>
                </c:ext>
              </c:extLst>
            </c:dLbl>
            <c:dLbl>
              <c:idx val="2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ECC-4125-8252-3CDE3F96360E}"/>
                </c:ext>
              </c:extLst>
            </c:dLbl>
            <c:dLbl>
              <c:idx val="2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ECC-4125-8252-3CDE3F96360E}"/>
                </c:ext>
              </c:extLst>
            </c:dLbl>
            <c:dLbl>
              <c:idx val="24"/>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ECC-4125-8252-3CDE3F96360E}"/>
                </c:ext>
              </c:extLst>
            </c:dLbl>
            <c:dLbl>
              <c:idx val="25"/>
              <c:layout>
                <c:manualLayout>
                  <c:x val="1.0736714975845298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C-4125-8252-3CDE3F96360E}"/>
                </c:ext>
              </c:extLst>
            </c:dLbl>
            <c:dLbl>
              <c:idx val="26"/>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C-4125-8252-3CDE3F96360E}"/>
                </c:ext>
              </c:extLst>
            </c:dLbl>
            <c:dLbl>
              <c:idx val="27"/>
              <c:layout>
                <c:manualLayout>
                  <c:x val="1.227053140096618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C-4125-8252-3CDE3F96360E}"/>
                </c:ext>
              </c:extLst>
            </c:dLbl>
            <c:dLbl>
              <c:idx val="28"/>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C-4125-8252-3CDE3F96360E}"/>
                </c:ext>
              </c:extLst>
            </c:dLbl>
            <c:dLbl>
              <c:idx val="29"/>
              <c:layout>
                <c:manualLayout>
                  <c:x val="1.8405797101449274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C-4125-8252-3CDE3F96360E}"/>
                </c:ext>
              </c:extLst>
            </c:dLbl>
            <c:dLbl>
              <c:idx val="30"/>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ECC-4125-8252-3CDE3F96360E}"/>
                </c:ext>
              </c:extLst>
            </c:dLbl>
            <c:dLbl>
              <c:idx val="31"/>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ECC-4125-8252-3CDE3F96360E}"/>
                </c:ext>
              </c:extLst>
            </c:dLbl>
            <c:dLbl>
              <c:idx val="32"/>
              <c:layout>
                <c:manualLayout>
                  <c:x val="2.760869565217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ECC-4125-8252-3CDE3F96360E}"/>
                </c:ext>
              </c:extLst>
            </c:dLbl>
            <c:dLbl>
              <c:idx val="33"/>
              <c:layout>
                <c:manualLayout>
                  <c:x val="2.9142512077294687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ECC-4125-8252-3CDE3F96360E}"/>
                </c:ext>
              </c:extLst>
            </c:dLbl>
            <c:dLbl>
              <c:idx val="34"/>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ECC-4125-8252-3CDE3F96360E}"/>
                </c:ext>
              </c:extLst>
            </c:dLbl>
            <c:dLbl>
              <c:idx val="35"/>
              <c:layout>
                <c:manualLayout>
                  <c:x val="3.2210144927536231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ECC-4125-8252-3CDE3F96360E}"/>
                </c:ext>
              </c:extLst>
            </c:dLbl>
            <c:dLbl>
              <c:idx val="3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ECC-4125-8252-3CDE3F96360E}"/>
                </c:ext>
              </c:extLst>
            </c:dLbl>
            <c:dLbl>
              <c:idx val="37"/>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ECC-4125-8252-3CDE3F96360E}"/>
                </c:ext>
              </c:extLst>
            </c:dLbl>
            <c:dLbl>
              <c:idx val="3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ECC-4125-8252-3CDE3F96360E}"/>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市区町村別_有所見者割合!$BG$6:$BG$48</c:f>
              <c:strCache>
                <c:ptCount val="43"/>
                <c:pt idx="0">
                  <c:v>忠岡町</c:v>
                </c:pt>
                <c:pt idx="1">
                  <c:v>岬町</c:v>
                </c:pt>
                <c:pt idx="2">
                  <c:v>能勢町</c:v>
                </c:pt>
                <c:pt idx="3">
                  <c:v>貝塚市</c:v>
                </c:pt>
                <c:pt idx="4">
                  <c:v>東大阪市</c:v>
                </c:pt>
                <c:pt idx="5">
                  <c:v>守口市</c:v>
                </c:pt>
                <c:pt idx="6">
                  <c:v>門真市</c:v>
                </c:pt>
                <c:pt idx="7">
                  <c:v>堺市</c:v>
                </c:pt>
                <c:pt idx="8">
                  <c:v>泉大津市</c:v>
                </c:pt>
                <c:pt idx="9">
                  <c:v>和泉市</c:v>
                </c:pt>
                <c:pt idx="10">
                  <c:v>吹田市</c:v>
                </c:pt>
                <c:pt idx="11">
                  <c:v>箕面市</c:v>
                </c:pt>
                <c:pt idx="12">
                  <c:v>富田林市</c:v>
                </c:pt>
                <c:pt idx="13">
                  <c:v>阪南市</c:v>
                </c:pt>
                <c:pt idx="14">
                  <c:v>泉南市</c:v>
                </c:pt>
                <c:pt idx="15">
                  <c:v>寝屋川市</c:v>
                </c:pt>
                <c:pt idx="16">
                  <c:v>高槻市</c:v>
                </c:pt>
                <c:pt idx="17">
                  <c:v>枚方市</c:v>
                </c:pt>
                <c:pt idx="18">
                  <c:v>大阪市</c:v>
                </c:pt>
                <c:pt idx="19">
                  <c:v>河内長野市</c:v>
                </c:pt>
                <c:pt idx="20">
                  <c:v>岸和田市</c:v>
                </c:pt>
                <c:pt idx="21">
                  <c:v>豊中市</c:v>
                </c:pt>
                <c:pt idx="22">
                  <c:v>摂津市</c:v>
                </c:pt>
                <c:pt idx="23">
                  <c:v>交野市</c:v>
                </c:pt>
                <c:pt idx="24">
                  <c:v>大東市</c:v>
                </c:pt>
                <c:pt idx="25">
                  <c:v>松原市</c:v>
                </c:pt>
                <c:pt idx="26">
                  <c:v>熊取町</c:v>
                </c:pt>
                <c:pt idx="27">
                  <c:v>柏原市</c:v>
                </c:pt>
                <c:pt idx="28">
                  <c:v>田尻町</c:v>
                </c:pt>
                <c:pt idx="29">
                  <c:v>泉佐野市</c:v>
                </c:pt>
                <c:pt idx="30">
                  <c:v>茨木市</c:v>
                </c:pt>
                <c:pt idx="31">
                  <c:v>豊能町</c:v>
                </c:pt>
                <c:pt idx="32">
                  <c:v>河南町</c:v>
                </c:pt>
                <c:pt idx="33">
                  <c:v>大阪狭山市</c:v>
                </c:pt>
                <c:pt idx="34">
                  <c:v>四條畷市</c:v>
                </c:pt>
                <c:pt idx="35">
                  <c:v>池田市</c:v>
                </c:pt>
                <c:pt idx="36">
                  <c:v>高石市</c:v>
                </c:pt>
                <c:pt idx="37">
                  <c:v>八尾市</c:v>
                </c:pt>
                <c:pt idx="38">
                  <c:v>羽曳野市</c:v>
                </c:pt>
                <c:pt idx="39">
                  <c:v>藤井寺市</c:v>
                </c:pt>
                <c:pt idx="40">
                  <c:v>太子町</c:v>
                </c:pt>
                <c:pt idx="41">
                  <c:v>島本町</c:v>
                </c:pt>
                <c:pt idx="42">
                  <c:v>千早赤阪村</c:v>
                </c:pt>
              </c:strCache>
            </c:strRef>
          </c:cat>
          <c:val>
            <c:numRef>
              <c:f>市区町村別_有所見者割合!$BH$6:$BH$48</c:f>
              <c:numCache>
                <c:formatCode>0.0%</c:formatCode>
                <c:ptCount val="43"/>
                <c:pt idx="0">
                  <c:v>0.69815195071868585</c:v>
                </c:pt>
                <c:pt idx="1">
                  <c:v>0.68277945619335345</c:v>
                </c:pt>
                <c:pt idx="2">
                  <c:v>0.67810026385224276</c:v>
                </c:pt>
                <c:pt idx="3">
                  <c:v>0.67087378640776696</c:v>
                </c:pt>
                <c:pt idx="4">
                  <c:v>0.66961770623742456</c:v>
                </c:pt>
                <c:pt idx="5">
                  <c:v>0.66603053435114501</c:v>
                </c:pt>
                <c:pt idx="6">
                  <c:v>0.66109279321714554</c:v>
                </c:pt>
                <c:pt idx="7">
                  <c:v>0.65185950413223137</c:v>
                </c:pt>
                <c:pt idx="8">
                  <c:v>0.65149425287356322</c:v>
                </c:pt>
                <c:pt idx="9">
                  <c:v>0.64976610834465065</c:v>
                </c:pt>
                <c:pt idx="10">
                  <c:v>0.64073646307493715</c:v>
                </c:pt>
                <c:pt idx="11">
                  <c:v>0.63917098445595855</c:v>
                </c:pt>
                <c:pt idx="12">
                  <c:v>0.63889493147705023</c:v>
                </c:pt>
                <c:pt idx="13">
                  <c:v>0.63603603603603609</c:v>
                </c:pt>
                <c:pt idx="14">
                  <c:v>0.63317599460552931</c:v>
                </c:pt>
                <c:pt idx="15">
                  <c:v>0.63297339418902376</c:v>
                </c:pt>
                <c:pt idx="16">
                  <c:v>0.63</c:v>
                </c:pt>
                <c:pt idx="17">
                  <c:v>0.62888595332452668</c:v>
                </c:pt>
                <c:pt idx="18">
                  <c:v>0.6263173160591704</c:v>
                </c:pt>
                <c:pt idx="19">
                  <c:v>0.6248009554140127</c:v>
                </c:pt>
                <c:pt idx="20">
                  <c:v>0.62455892731122087</c:v>
                </c:pt>
                <c:pt idx="21">
                  <c:v>0.6216666666666667</c:v>
                </c:pt>
                <c:pt idx="22">
                  <c:v>0.62116228070175439</c:v>
                </c:pt>
                <c:pt idx="23">
                  <c:v>0.62003097573567367</c:v>
                </c:pt>
                <c:pt idx="24">
                  <c:v>0.61744022503516172</c:v>
                </c:pt>
                <c:pt idx="25">
                  <c:v>0.61352821210061181</c:v>
                </c:pt>
                <c:pt idx="26">
                  <c:v>0.6126401630988787</c:v>
                </c:pt>
                <c:pt idx="27">
                  <c:v>0.61150737042320491</c:v>
                </c:pt>
                <c:pt idx="28">
                  <c:v>0.60526315789473684</c:v>
                </c:pt>
                <c:pt idx="29">
                  <c:v>0.60465116279069764</c:v>
                </c:pt>
                <c:pt idx="30">
                  <c:v>0.60257521356939459</c:v>
                </c:pt>
                <c:pt idx="31">
                  <c:v>0.59918478260869568</c:v>
                </c:pt>
                <c:pt idx="32">
                  <c:v>0.59554973821989532</c:v>
                </c:pt>
                <c:pt idx="33">
                  <c:v>0.59386617100371752</c:v>
                </c:pt>
                <c:pt idx="34">
                  <c:v>0.5937694704049844</c:v>
                </c:pt>
                <c:pt idx="35">
                  <c:v>0.59054985707079199</c:v>
                </c:pt>
                <c:pt idx="36">
                  <c:v>0.58377659574468088</c:v>
                </c:pt>
                <c:pt idx="37">
                  <c:v>0.57524140175762184</c:v>
                </c:pt>
                <c:pt idx="38">
                  <c:v>0.56674907292954269</c:v>
                </c:pt>
                <c:pt idx="39">
                  <c:v>0.54093480202441202</c:v>
                </c:pt>
                <c:pt idx="40">
                  <c:v>0.53797468354430378</c:v>
                </c:pt>
                <c:pt idx="41">
                  <c:v>0.51855779427359494</c:v>
                </c:pt>
                <c:pt idx="42">
                  <c:v>0.4460431654676259</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549952"/>
        <c:axId val="4621112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980144927536233"/>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251-4FB3-B949-686F627F9E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市区町村別_有所見者割合!$CP$6:$CP$48</c:f>
              <c:numCache>
                <c:formatCode>0.0%</c:formatCode>
                <c:ptCount val="43"/>
                <c:pt idx="0">
                  <c:v>0.62640623121446848</c:v>
                </c:pt>
                <c:pt idx="1">
                  <c:v>0.62640623121446848</c:v>
                </c:pt>
                <c:pt idx="2">
                  <c:v>0.62640623121446848</c:v>
                </c:pt>
                <c:pt idx="3">
                  <c:v>0.62640623121446848</c:v>
                </c:pt>
                <c:pt idx="4">
                  <c:v>0.62640623121446848</c:v>
                </c:pt>
                <c:pt idx="5">
                  <c:v>0.62640623121446848</c:v>
                </c:pt>
                <c:pt idx="6">
                  <c:v>0.62640623121446848</c:v>
                </c:pt>
                <c:pt idx="7">
                  <c:v>0.62640623121446848</c:v>
                </c:pt>
                <c:pt idx="8">
                  <c:v>0.62640623121446848</c:v>
                </c:pt>
                <c:pt idx="9">
                  <c:v>0.62640623121446848</c:v>
                </c:pt>
                <c:pt idx="10">
                  <c:v>0.62640623121446848</c:v>
                </c:pt>
                <c:pt idx="11">
                  <c:v>0.62640623121446848</c:v>
                </c:pt>
                <c:pt idx="12">
                  <c:v>0.62640623121446848</c:v>
                </c:pt>
                <c:pt idx="13">
                  <c:v>0.62640623121446848</c:v>
                </c:pt>
                <c:pt idx="14">
                  <c:v>0.62640623121446848</c:v>
                </c:pt>
                <c:pt idx="15">
                  <c:v>0.62640623121446848</c:v>
                </c:pt>
                <c:pt idx="16">
                  <c:v>0.62640623121446848</c:v>
                </c:pt>
                <c:pt idx="17">
                  <c:v>0.62640623121446848</c:v>
                </c:pt>
                <c:pt idx="18">
                  <c:v>0.62640623121446848</c:v>
                </c:pt>
                <c:pt idx="19">
                  <c:v>0.62640623121446848</c:v>
                </c:pt>
                <c:pt idx="20">
                  <c:v>0.62640623121446848</c:v>
                </c:pt>
                <c:pt idx="21">
                  <c:v>0.62640623121446848</c:v>
                </c:pt>
                <c:pt idx="22">
                  <c:v>0.62640623121446848</c:v>
                </c:pt>
                <c:pt idx="23">
                  <c:v>0.62640623121446848</c:v>
                </c:pt>
                <c:pt idx="24">
                  <c:v>0.62640623121446848</c:v>
                </c:pt>
                <c:pt idx="25">
                  <c:v>0.62640623121446848</c:v>
                </c:pt>
                <c:pt idx="26">
                  <c:v>0.62640623121446848</c:v>
                </c:pt>
                <c:pt idx="27">
                  <c:v>0.62640623121446848</c:v>
                </c:pt>
                <c:pt idx="28">
                  <c:v>0.62640623121446848</c:v>
                </c:pt>
                <c:pt idx="29">
                  <c:v>0.62640623121446848</c:v>
                </c:pt>
                <c:pt idx="30">
                  <c:v>0.62640623121446848</c:v>
                </c:pt>
                <c:pt idx="31">
                  <c:v>0.62640623121446848</c:v>
                </c:pt>
                <c:pt idx="32">
                  <c:v>0.62640623121446848</c:v>
                </c:pt>
                <c:pt idx="33">
                  <c:v>0.62640623121446848</c:v>
                </c:pt>
                <c:pt idx="34">
                  <c:v>0.62640623121446848</c:v>
                </c:pt>
                <c:pt idx="35">
                  <c:v>0.62640623121446848</c:v>
                </c:pt>
                <c:pt idx="36">
                  <c:v>0.62640623121446848</c:v>
                </c:pt>
                <c:pt idx="37">
                  <c:v>0.62640623121446848</c:v>
                </c:pt>
                <c:pt idx="38">
                  <c:v>0.62640623121446848</c:v>
                </c:pt>
                <c:pt idx="39">
                  <c:v>0.62640623121446848</c:v>
                </c:pt>
                <c:pt idx="40">
                  <c:v>0.62640623121446848</c:v>
                </c:pt>
                <c:pt idx="41">
                  <c:v>0.62640623121446848</c:v>
                </c:pt>
                <c:pt idx="42">
                  <c:v>0.62640623121446848</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112448"/>
        <c:axId val="462111872"/>
      </c:scatterChart>
      <c:catAx>
        <c:axId val="463549952"/>
        <c:scaling>
          <c:orientation val="maxMin"/>
        </c:scaling>
        <c:delete val="0"/>
        <c:axPos val="l"/>
        <c:numFmt formatCode="General" sourceLinked="0"/>
        <c:majorTickMark val="none"/>
        <c:minorTickMark val="none"/>
        <c:tickLblPos val="nextTo"/>
        <c:spPr>
          <a:ln>
            <a:solidFill>
              <a:srgbClr val="7F7F7F"/>
            </a:solidFill>
          </a:ln>
        </c:spPr>
        <c:crossAx val="462111296"/>
        <c:crossesAt val="0"/>
        <c:auto val="1"/>
        <c:lblAlgn val="ctr"/>
        <c:lblOffset val="100"/>
        <c:noMultiLvlLbl val="0"/>
      </c:catAx>
      <c:valAx>
        <c:axId val="4621112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549952"/>
        <c:crosses val="autoZero"/>
        <c:crossBetween val="between"/>
      </c:valAx>
      <c:valAx>
        <c:axId val="462111872"/>
        <c:scaling>
          <c:orientation val="minMax"/>
          <c:max val="50"/>
          <c:min val="0"/>
        </c:scaling>
        <c:delete val="1"/>
        <c:axPos val="r"/>
        <c:numFmt formatCode="General" sourceLinked="1"/>
        <c:majorTickMark val="out"/>
        <c:minorTickMark val="none"/>
        <c:tickLblPos val="nextTo"/>
        <c:crossAx val="462112448"/>
        <c:crosses val="max"/>
        <c:crossBetween val="midCat"/>
      </c:valAx>
      <c:valAx>
        <c:axId val="462112448"/>
        <c:scaling>
          <c:orientation val="minMax"/>
        </c:scaling>
        <c:delete val="1"/>
        <c:axPos val="b"/>
        <c:numFmt formatCode="0.0%" sourceLinked="1"/>
        <c:majorTickMark val="out"/>
        <c:minorTickMark val="none"/>
        <c:tickLblPos val="nextTo"/>
        <c:crossAx val="4621118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市区町村別_有所見者割合!$BJ$5</c:f>
              <c:strCache>
                <c:ptCount val="1"/>
                <c:pt idx="0">
                  <c:v>前年度との差分(有所見者割合 収縮期血圧)</c:v>
                </c:pt>
              </c:strCache>
            </c:strRef>
          </c:tx>
          <c:spPr>
            <a:solidFill>
              <a:schemeClr val="accent1"/>
            </a:solidFill>
            <a:ln>
              <a:noFill/>
            </a:ln>
          </c:spPr>
          <c:invertIfNegative val="0"/>
          <c:dLbls>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市区町村別_有所見者割合!$BG$6:$BG$48</c:f>
              <c:strCache>
                <c:ptCount val="43"/>
                <c:pt idx="0">
                  <c:v>忠岡町</c:v>
                </c:pt>
                <c:pt idx="1">
                  <c:v>岬町</c:v>
                </c:pt>
                <c:pt idx="2">
                  <c:v>能勢町</c:v>
                </c:pt>
                <c:pt idx="3">
                  <c:v>貝塚市</c:v>
                </c:pt>
                <c:pt idx="4">
                  <c:v>東大阪市</c:v>
                </c:pt>
                <c:pt idx="5">
                  <c:v>守口市</c:v>
                </c:pt>
                <c:pt idx="6">
                  <c:v>門真市</c:v>
                </c:pt>
                <c:pt idx="7">
                  <c:v>堺市</c:v>
                </c:pt>
                <c:pt idx="8">
                  <c:v>泉大津市</c:v>
                </c:pt>
                <c:pt idx="9">
                  <c:v>和泉市</c:v>
                </c:pt>
                <c:pt idx="10">
                  <c:v>吹田市</c:v>
                </c:pt>
                <c:pt idx="11">
                  <c:v>箕面市</c:v>
                </c:pt>
                <c:pt idx="12">
                  <c:v>富田林市</c:v>
                </c:pt>
                <c:pt idx="13">
                  <c:v>阪南市</c:v>
                </c:pt>
                <c:pt idx="14">
                  <c:v>泉南市</c:v>
                </c:pt>
                <c:pt idx="15">
                  <c:v>寝屋川市</c:v>
                </c:pt>
                <c:pt idx="16">
                  <c:v>高槻市</c:v>
                </c:pt>
                <c:pt idx="17">
                  <c:v>枚方市</c:v>
                </c:pt>
                <c:pt idx="18">
                  <c:v>大阪市</c:v>
                </c:pt>
                <c:pt idx="19">
                  <c:v>河内長野市</c:v>
                </c:pt>
                <c:pt idx="20">
                  <c:v>岸和田市</c:v>
                </c:pt>
                <c:pt idx="21">
                  <c:v>豊中市</c:v>
                </c:pt>
                <c:pt idx="22">
                  <c:v>摂津市</c:v>
                </c:pt>
                <c:pt idx="23">
                  <c:v>交野市</c:v>
                </c:pt>
                <c:pt idx="24">
                  <c:v>大東市</c:v>
                </c:pt>
                <c:pt idx="25">
                  <c:v>松原市</c:v>
                </c:pt>
                <c:pt idx="26">
                  <c:v>熊取町</c:v>
                </c:pt>
                <c:pt idx="27">
                  <c:v>柏原市</c:v>
                </c:pt>
                <c:pt idx="28">
                  <c:v>田尻町</c:v>
                </c:pt>
                <c:pt idx="29">
                  <c:v>泉佐野市</c:v>
                </c:pt>
                <c:pt idx="30">
                  <c:v>茨木市</c:v>
                </c:pt>
                <c:pt idx="31">
                  <c:v>豊能町</c:v>
                </c:pt>
                <c:pt idx="32">
                  <c:v>河南町</c:v>
                </c:pt>
                <c:pt idx="33">
                  <c:v>大阪狭山市</c:v>
                </c:pt>
                <c:pt idx="34">
                  <c:v>四條畷市</c:v>
                </c:pt>
                <c:pt idx="35">
                  <c:v>池田市</c:v>
                </c:pt>
                <c:pt idx="36">
                  <c:v>高石市</c:v>
                </c:pt>
                <c:pt idx="37">
                  <c:v>八尾市</c:v>
                </c:pt>
                <c:pt idx="38">
                  <c:v>羽曳野市</c:v>
                </c:pt>
                <c:pt idx="39">
                  <c:v>藤井寺市</c:v>
                </c:pt>
                <c:pt idx="40">
                  <c:v>太子町</c:v>
                </c:pt>
                <c:pt idx="41">
                  <c:v>島本町</c:v>
                </c:pt>
                <c:pt idx="42">
                  <c:v>千早赤阪村</c:v>
                </c:pt>
              </c:strCache>
            </c:strRef>
          </c:cat>
          <c:val>
            <c:numRef>
              <c:f>市区町村別_有所見者割合!$BJ$6:$BJ$48</c:f>
              <c:numCache>
                <c:formatCode>General</c:formatCode>
                <c:ptCount val="43"/>
                <c:pt idx="0">
                  <c:v>2.7999999999999914</c:v>
                </c:pt>
                <c:pt idx="1">
                  <c:v>-0.79999999999998961</c:v>
                </c:pt>
                <c:pt idx="2">
                  <c:v>0.20000000000000018</c:v>
                </c:pt>
                <c:pt idx="3">
                  <c:v>0.60000000000000053</c:v>
                </c:pt>
                <c:pt idx="4">
                  <c:v>-1.7999999999999905</c:v>
                </c:pt>
                <c:pt idx="5">
                  <c:v>-0.20000000000000018</c:v>
                </c:pt>
                <c:pt idx="6">
                  <c:v>1.4000000000000012</c:v>
                </c:pt>
                <c:pt idx="7">
                  <c:v>0.30000000000000027</c:v>
                </c:pt>
                <c:pt idx="8">
                  <c:v>0.40000000000000036</c:v>
                </c:pt>
                <c:pt idx="9">
                  <c:v>-0.30000000000000027</c:v>
                </c:pt>
                <c:pt idx="10">
                  <c:v>0.40000000000000036</c:v>
                </c:pt>
                <c:pt idx="11">
                  <c:v>-0.70000000000000062</c:v>
                </c:pt>
                <c:pt idx="12">
                  <c:v>0.9000000000000008</c:v>
                </c:pt>
                <c:pt idx="13">
                  <c:v>-1.6000000000000014</c:v>
                </c:pt>
                <c:pt idx="14">
                  <c:v>-0.30000000000000027</c:v>
                </c:pt>
                <c:pt idx="15">
                  <c:v>-0.9000000000000008</c:v>
                </c:pt>
                <c:pt idx="16">
                  <c:v>1.100000000000001</c:v>
                </c:pt>
                <c:pt idx="17">
                  <c:v>0.50000000000000044</c:v>
                </c:pt>
                <c:pt idx="18">
                  <c:v>0.50000000000000044</c:v>
                </c:pt>
                <c:pt idx="19">
                  <c:v>-1.3000000000000012</c:v>
                </c:pt>
                <c:pt idx="20">
                  <c:v>0</c:v>
                </c:pt>
                <c:pt idx="21">
                  <c:v>1.2000000000000011</c:v>
                </c:pt>
                <c:pt idx="22">
                  <c:v>-1.8000000000000016</c:v>
                </c:pt>
                <c:pt idx="23">
                  <c:v>-0.70000000000000062</c:v>
                </c:pt>
                <c:pt idx="24">
                  <c:v>0.10000000000000009</c:v>
                </c:pt>
                <c:pt idx="25">
                  <c:v>-1.8000000000000016</c:v>
                </c:pt>
                <c:pt idx="26">
                  <c:v>-1.4000000000000012</c:v>
                </c:pt>
                <c:pt idx="27">
                  <c:v>-1.7000000000000015</c:v>
                </c:pt>
                <c:pt idx="28">
                  <c:v>-2.8000000000000025</c:v>
                </c:pt>
                <c:pt idx="29">
                  <c:v>0.20000000000000018</c:v>
                </c:pt>
                <c:pt idx="30">
                  <c:v>-0.20000000000000018</c:v>
                </c:pt>
                <c:pt idx="31">
                  <c:v>-2.200000000000002</c:v>
                </c:pt>
                <c:pt idx="32">
                  <c:v>-0.60000000000000053</c:v>
                </c:pt>
                <c:pt idx="33">
                  <c:v>-1.0000000000000009</c:v>
                </c:pt>
                <c:pt idx="34">
                  <c:v>0.80000000000000071</c:v>
                </c:pt>
                <c:pt idx="35">
                  <c:v>-0.70000000000000062</c:v>
                </c:pt>
                <c:pt idx="36">
                  <c:v>-1.9000000000000017</c:v>
                </c:pt>
                <c:pt idx="37">
                  <c:v>0.10000000000000009</c:v>
                </c:pt>
                <c:pt idx="38">
                  <c:v>0.59999999999998943</c:v>
                </c:pt>
                <c:pt idx="39">
                  <c:v>-0.30000000000000027</c:v>
                </c:pt>
                <c:pt idx="40">
                  <c:v>0.80000000000000071</c:v>
                </c:pt>
                <c:pt idx="41">
                  <c:v>-2.9000000000000026</c:v>
                </c:pt>
                <c:pt idx="42">
                  <c:v>-0.20000000000000018</c:v>
                </c:pt>
              </c:numCache>
            </c:numRef>
          </c:val>
          <c:extLst>
            <c:ext xmlns:c16="http://schemas.microsoft.com/office/drawing/2014/chart" uri="{C3380CC4-5D6E-409C-BE32-E72D297353CC}">
              <c16:uniqueId val="{00000026-9E2E-468E-A696-0FEFFF7FCFB5}"/>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9E2E-468E-A696-0FEFFF7FCFB5}"/>
              </c:ext>
            </c:extLst>
          </c:dPt>
          <c:dLbls>
            <c:dLbl>
              <c:idx val="0"/>
              <c:layout>
                <c:manualLayout>
                  <c:x val="-0.12202536231884058"/>
                  <c:y val="-0.89810380952380953"/>
                </c:manualLayout>
              </c:layout>
              <c:tx>
                <c:rich>
                  <a:bodyPr/>
                  <a:lstStyle/>
                  <a:p>
                    <a:fld id="{00025E73-9FD3-4DB1-A931-7E03BBD0E9F8}" type="SERIESNAME">
                      <a:rPr lang="ja-JP" altLang="en-US"/>
                      <a:pPr/>
                      <a:t>[系列名]</a:t>
                    </a:fld>
                    <a:r>
                      <a:rPr lang="ja-JP" altLang="en-US" baseline="0"/>
                      <a:t>
</a:t>
                    </a:r>
                    <a:fld id="{0B81E28A-3EF2-481E-9C06-0FA64DB4A822}"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9E2E-468E-A696-0FEFFF7FCFB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市区町村別_有所見者割合!$CR$6:$CR$48</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9E2E-468E-A696-0FEFFF7FCFB5}"/>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'市区町村別_健診受診率(通年資格)'!$AF$3</c:f>
              <c:strCache>
                <c:ptCount val="1"/>
                <c:pt idx="0">
                  <c:v>医科健診受診率</c:v>
                </c:pt>
              </c:strCache>
            </c:strRef>
          </c:tx>
          <c:spPr>
            <a:solidFill>
              <a:schemeClr val="accent4">
                <a:lumMod val="60000"/>
                <a:lumOff val="40000"/>
              </a:schemeClr>
            </a:solidFill>
            <a:ln>
              <a:noFill/>
            </a:ln>
          </c:spPr>
          <c:invertIfNegative val="0"/>
          <c:dLbls>
            <c:dLbl>
              <c:idx val="26"/>
              <c:layout>
                <c:manualLayout>
                  <c:x val="1.3804347826086957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B8-4252-9DED-26854FAEE1D6}"/>
                </c:ext>
              </c:extLst>
            </c:dLbl>
            <c:dLbl>
              <c:idx val="27"/>
              <c:layout>
                <c:manualLayout>
                  <c:x val="1.380434782608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9D-42BF-AC8B-3108C82FCA0A}"/>
                </c:ext>
              </c:extLst>
            </c:dLbl>
            <c:dLbl>
              <c:idx val="28"/>
              <c:layout>
                <c:manualLayout>
                  <c:x val="1.38043478260869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1B-4D8F-843E-D2F1092FC056}"/>
                </c:ext>
              </c:extLst>
            </c:dLbl>
            <c:dLbl>
              <c:idx val="29"/>
              <c:layout>
                <c:manualLayout>
                  <c:x val="1.99396135265701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1B-4D8F-843E-D2F1092FC056}"/>
                </c:ext>
              </c:extLst>
            </c:dLbl>
            <c:dLbl>
              <c:idx val="30"/>
              <c:layout>
                <c:manualLayout>
                  <c:x val="1.68719806763284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1B-4D8F-843E-D2F1092FC056}"/>
                </c:ext>
              </c:extLst>
            </c:dLbl>
            <c:dLbl>
              <c:idx val="31"/>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1B-4D8F-843E-D2F1092FC056}"/>
                </c:ext>
              </c:extLst>
            </c:dLbl>
            <c:dLbl>
              <c:idx val="32"/>
              <c:layout>
                <c:manualLayout>
                  <c:x val="3.52777777777777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1B-4D8F-843E-D2F1092FC056}"/>
                </c:ext>
              </c:extLst>
            </c:dLbl>
            <c:dLbl>
              <c:idx val="33"/>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1B-4D8F-843E-D2F1092FC056}"/>
                </c:ext>
              </c:extLst>
            </c:dLbl>
            <c:dLbl>
              <c:idx val="34"/>
              <c:layout>
                <c:manualLayout>
                  <c:x val="4.14130434782608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1B-4D8F-843E-D2F1092FC056}"/>
                </c:ext>
              </c:extLst>
            </c:dLbl>
            <c:dLbl>
              <c:idx val="35"/>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1B-4D8F-843E-D2F1092FC056}"/>
                </c:ext>
              </c:extLst>
            </c:dLbl>
            <c:dLbl>
              <c:idx val="3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1B-4D8F-843E-D2F1092FC056}"/>
                </c:ext>
              </c:extLst>
            </c:dLbl>
            <c:dLbl>
              <c:idx val="3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1B-4D8F-843E-D2F1092FC056}"/>
                </c:ext>
              </c:extLst>
            </c:dLbl>
            <c:dLbl>
              <c:idx val="3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A1B-4D8F-843E-D2F1092FC056}"/>
                </c:ext>
              </c:extLst>
            </c:dLbl>
            <c:dLbl>
              <c:idx val="3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A1B-4D8F-843E-D2F1092FC056}"/>
                </c:ext>
              </c:extLst>
            </c:dLbl>
            <c:dLbl>
              <c:idx val="4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A1B-4D8F-843E-D2F1092FC056}"/>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'市区町村別_健診受診率(通年資格)'!$AF$5:$AF$47</c:f>
              <c:strCache>
                <c:ptCount val="43"/>
                <c:pt idx="0">
                  <c:v>豊能町</c:v>
                </c:pt>
                <c:pt idx="1">
                  <c:v>池田市</c:v>
                </c:pt>
                <c:pt idx="2">
                  <c:v>藤井寺市</c:v>
                </c:pt>
                <c:pt idx="3">
                  <c:v>千早赤阪村</c:v>
                </c:pt>
                <c:pt idx="4">
                  <c:v>吹田市</c:v>
                </c:pt>
                <c:pt idx="5">
                  <c:v>和泉市</c:v>
                </c:pt>
                <c:pt idx="6">
                  <c:v>河南町</c:v>
                </c:pt>
                <c:pt idx="7">
                  <c:v>高槻市</c:v>
                </c:pt>
                <c:pt idx="8">
                  <c:v>羽曳野市</c:v>
                </c:pt>
                <c:pt idx="9">
                  <c:v>富田林市</c:v>
                </c:pt>
                <c:pt idx="10">
                  <c:v>河内長野市</c:v>
                </c:pt>
                <c:pt idx="11">
                  <c:v>箕面市</c:v>
                </c:pt>
                <c:pt idx="12">
                  <c:v>寝屋川市</c:v>
                </c:pt>
                <c:pt idx="13">
                  <c:v>大阪狭山市</c:v>
                </c:pt>
                <c:pt idx="14">
                  <c:v>門真市</c:v>
                </c:pt>
                <c:pt idx="15">
                  <c:v>八尾市</c:v>
                </c:pt>
                <c:pt idx="16">
                  <c:v>太子町</c:v>
                </c:pt>
                <c:pt idx="17">
                  <c:v>茨木市</c:v>
                </c:pt>
                <c:pt idx="18">
                  <c:v>泉大津市</c:v>
                </c:pt>
                <c:pt idx="19">
                  <c:v>田尻町</c:v>
                </c:pt>
                <c:pt idx="20">
                  <c:v>島本町</c:v>
                </c:pt>
                <c:pt idx="21">
                  <c:v>大東市</c:v>
                </c:pt>
                <c:pt idx="22">
                  <c:v>四條畷市</c:v>
                </c:pt>
                <c:pt idx="23">
                  <c:v>柏原市</c:v>
                </c:pt>
                <c:pt idx="24">
                  <c:v>能勢町</c:v>
                </c:pt>
                <c:pt idx="25">
                  <c:v>枚方市</c:v>
                </c:pt>
                <c:pt idx="26">
                  <c:v>高石市</c:v>
                </c:pt>
                <c:pt idx="27">
                  <c:v>忠岡町</c:v>
                </c:pt>
                <c:pt idx="28">
                  <c:v>堺市</c:v>
                </c:pt>
                <c:pt idx="29">
                  <c:v>豊中市</c:v>
                </c:pt>
                <c:pt idx="30">
                  <c:v>東大阪市</c:v>
                </c:pt>
                <c:pt idx="31">
                  <c:v>貝塚市</c:v>
                </c:pt>
                <c:pt idx="32">
                  <c:v>泉南市</c:v>
                </c:pt>
                <c:pt idx="33">
                  <c:v>泉佐野市</c:v>
                </c:pt>
                <c:pt idx="34">
                  <c:v>摂津市</c:v>
                </c:pt>
                <c:pt idx="35">
                  <c:v>岸和田市</c:v>
                </c:pt>
                <c:pt idx="36">
                  <c:v>熊取町</c:v>
                </c:pt>
                <c:pt idx="37">
                  <c:v>交野市</c:v>
                </c:pt>
                <c:pt idx="38">
                  <c:v>松原市</c:v>
                </c:pt>
                <c:pt idx="39">
                  <c:v>阪南市</c:v>
                </c:pt>
                <c:pt idx="40">
                  <c:v>大阪市</c:v>
                </c:pt>
                <c:pt idx="41">
                  <c:v>守口市</c:v>
                </c:pt>
                <c:pt idx="42">
                  <c:v>岬町</c:v>
                </c:pt>
              </c:strCache>
            </c:strRef>
          </c:cat>
          <c:val>
            <c:numRef>
              <c:f>'市区町村別_健診受診率(通年資格)'!$AG$5:$AG$47</c:f>
              <c:numCache>
                <c:formatCode>0.0%</c:formatCode>
                <c:ptCount val="43"/>
                <c:pt idx="0">
                  <c:v>0.49890002444390125</c:v>
                </c:pt>
                <c:pt idx="1">
                  <c:v>0.41284403669724773</c:v>
                </c:pt>
                <c:pt idx="2">
                  <c:v>0.37408802071075548</c:v>
                </c:pt>
                <c:pt idx="3">
                  <c:v>0.35018382352941174</c:v>
                </c:pt>
                <c:pt idx="4">
                  <c:v>0.32212454212454211</c:v>
                </c:pt>
                <c:pt idx="5">
                  <c:v>0.31296701062369747</c:v>
                </c:pt>
                <c:pt idx="6">
                  <c:v>0.29554995801847189</c:v>
                </c:pt>
                <c:pt idx="7">
                  <c:v>0.29438296012239462</c:v>
                </c:pt>
                <c:pt idx="8">
                  <c:v>0.29340925453236466</c:v>
                </c:pt>
                <c:pt idx="9">
                  <c:v>0.28237410071942448</c:v>
                </c:pt>
                <c:pt idx="10">
                  <c:v>0.27684254357266075</c:v>
                </c:pt>
                <c:pt idx="11">
                  <c:v>0.27249784562353813</c:v>
                </c:pt>
                <c:pt idx="12">
                  <c:v>0.26623603907468102</c:v>
                </c:pt>
                <c:pt idx="13">
                  <c:v>0.26321409503470367</c:v>
                </c:pt>
                <c:pt idx="14">
                  <c:v>0.25077068260459262</c:v>
                </c:pt>
                <c:pt idx="15">
                  <c:v>0.24741349580411542</c:v>
                </c:pt>
                <c:pt idx="16">
                  <c:v>0.24703891708967851</c:v>
                </c:pt>
                <c:pt idx="17">
                  <c:v>0.241383736602272</c:v>
                </c:pt>
                <c:pt idx="18">
                  <c:v>0.23484668409793202</c:v>
                </c:pt>
                <c:pt idx="19">
                  <c:v>0.22280887011615627</c:v>
                </c:pt>
                <c:pt idx="20">
                  <c:v>0.21893939393939393</c:v>
                </c:pt>
                <c:pt idx="21">
                  <c:v>0.2155656946373074</c:v>
                </c:pt>
                <c:pt idx="22">
                  <c:v>0.21130042230959661</c:v>
                </c:pt>
                <c:pt idx="23">
                  <c:v>0.21026364326787458</c:v>
                </c:pt>
                <c:pt idx="24">
                  <c:v>0.20082449941107186</c:v>
                </c:pt>
                <c:pt idx="25">
                  <c:v>0.19973754293874715</c:v>
                </c:pt>
                <c:pt idx="26">
                  <c:v>0.18607211670795487</c:v>
                </c:pt>
                <c:pt idx="27">
                  <c:v>0.18546255506607928</c:v>
                </c:pt>
                <c:pt idx="28">
                  <c:v>0.18459759657303157</c:v>
                </c:pt>
                <c:pt idx="29">
                  <c:v>0.18333877284595301</c:v>
                </c:pt>
                <c:pt idx="30">
                  <c:v>0.1829909375302351</c:v>
                </c:pt>
                <c:pt idx="31">
                  <c:v>0.18180951472971685</c:v>
                </c:pt>
                <c:pt idx="32">
                  <c:v>0.17097139977321407</c:v>
                </c:pt>
                <c:pt idx="33">
                  <c:v>0.16900461990760185</c:v>
                </c:pt>
                <c:pt idx="34">
                  <c:v>0.16614922383575362</c:v>
                </c:pt>
                <c:pt idx="35">
                  <c:v>0.16504286012962577</c:v>
                </c:pt>
                <c:pt idx="36">
                  <c:v>0.16477166821994407</c:v>
                </c:pt>
                <c:pt idx="37">
                  <c:v>0.16355361714231534</c:v>
                </c:pt>
                <c:pt idx="38">
                  <c:v>0.15612358562467021</c:v>
                </c:pt>
                <c:pt idx="39">
                  <c:v>0.1302355187778485</c:v>
                </c:pt>
                <c:pt idx="40">
                  <c:v>0.13004112382071398</c:v>
                </c:pt>
                <c:pt idx="41">
                  <c:v>0.12486325988435693</c:v>
                </c:pt>
                <c:pt idx="42">
                  <c:v>0.10152990264255911</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2380160"/>
        <c:axId val="449181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3662428618174524E-2"/>
                  <c:y val="-0.8972000191529370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DEF-4659-8D6C-3A6846EB0B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'市区町村別_健診受診率(通年資格)'!$AK$5:$AK$47</c:f>
              <c:numCache>
                <c:formatCode>0.0%</c:formatCode>
                <c:ptCount val="43"/>
                <c:pt idx="0">
                  <c:v>0.1968861000038874</c:v>
                </c:pt>
                <c:pt idx="1">
                  <c:v>0.1968861000038874</c:v>
                </c:pt>
                <c:pt idx="2">
                  <c:v>0.1968861000038874</c:v>
                </c:pt>
                <c:pt idx="3">
                  <c:v>0.1968861000038874</c:v>
                </c:pt>
                <c:pt idx="4">
                  <c:v>0.1968861000038874</c:v>
                </c:pt>
                <c:pt idx="5">
                  <c:v>0.1968861000038874</c:v>
                </c:pt>
                <c:pt idx="6">
                  <c:v>0.1968861000038874</c:v>
                </c:pt>
                <c:pt idx="7">
                  <c:v>0.1968861000038874</c:v>
                </c:pt>
                <c:pt idx="8">
                  <c:v>0.1968861000038874</c:v>
                </c:pt>
                <c:pt idx="9">
                  <c:v>0.1968861000038874</c:v>
                </c:pt>
                <c:pt idx="10">
                  <c:v>0.1968861000038874</c:v>
                </c:pt>
                <c:pt idx="11">
                  <c:v>0.1968861000038874</c:v>
                </c:pt>
                <c:pt idx="12">
                  <c:v>0.1968861000038874</c:v>
                </c:pt>
                <c:pt idx="13">
                  <c:v>0.1968861000038874</c:v>
                </c:pt>
                <c:pt idx="14">
                  <c:v>0.1968861000038874</c:v>
                </c:pt>
                <c:pt idx="15">
                  <c:v>0.1968861000038874</c:v>
                </c:pt>
                <c:pt idx="16">
                  <c:v>0.1968861000038874</c:v>
                </c:pt>
                <c:pt idx="17">
                  <c:v>0.1968861000038874</c:v>
                </c:pt>
                <c:pt idx="18">
                  <c:v>0.1968861000038874</c:v>
                </c:pt>
                <c:pt idx="19">
                  <c:v>0.1968861000038874</c:v>
                </c:pt>
                <c:pt idx="20">
                  <c:v>0.1968861000038874</c:v>
                </c:pt>
                <c:pt idx="21">
                  <c:v>0.1968861000038874</c:v>
                </c:pt>
                <c:pt idx="22">
                  <c:v>0.1968861000038874</c:v>
                </c:pt>
                <c:pt idx="23">
                  <c:v>0.1968861000038874</c:v>
                </c:pt>
                <c:pt idx="24">
                  <c:v>0.1968861000038874</c:v>
                </c:pt>
                <c:pt idx="25">
                  <c:v>0.1968861000038874</c:v>
                </c:pt>
                <c:pt idx="26">
                  <c:v>0.1968861000038874</c:v>
                </c:pt>
                <c:pt idx="27">
                  <c:v>0.1968861000038874</c:v>
                </c:pt>
                <c:pt idx="28">
                  <c:v>0.1968861000038874</c:v>
                </c:pt>
                <c:pt idx="29">
                  <c:v>0.1968861000038874</c:v>
                </c:pt>
                <c:pt idx="30">
                  <c:v>0.1968861000038874</c:v>
                </c:pt>
                <c:pt idx="31">
                  <c:v>0.1968861000038874</c:v>
                </c:pt>
                <c:pt idx="32">
                  <c:v>0.1968861000038874</c:v>
                </c:pt>
                <c:pt idx="33">
                  <c:v>0.1968861000038874</c:v>
                </c:pt>
                <c:pt idx="34">
                  <c:v>0.1968861000038874</c:v>
                </c:pt>
                <c:pt idx="35">
                  <c:v>0.1968861000038874</c:v>
                </c:pt>
                <c:pt idx="36">
                  <c:v>0.1968861000038874</c:v>
                </c:pt>
                <c:pt idx="37">
                  <c:v>0.1968861000038874</c:v>
                </c:pt>
                <c:pt idx="38">
                  <c:v>0.1968861000038874</c:v>
                </c:pt>
                <c:pt idx="39">
                  <c:v>0.1968861000038874</c:v>
                </c:pt>
                <c:pt idx="40">
                  <c:v>0.1968861000038874</c:v>
                </c:pt>
                <c:pt idx="41">
                  <c:v>0.1968861000038874</c:v>
                </c:pt>
                <c:pt idx="42">
                  <c:v>0.1968861000038874</c:v>
                </c:pt>
              </c:numCache>
            </c:numRef>
          </c:xVal>
          <c:yVal>
            <c:numRef>
              <c:f>'市区町村別_健診受診率(通年資格)'!$AN$5:$AN$47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nextTo"/>
        <c:spPr>
          <a:ln>
            <a:solidFill>
              <a:srgbClr val="7F7F7F"/>
            </a:solidFill>
          </a:ln>
        </c:spPr>
        <c:crossAx val="449181312"/>
        <c:crossesAt val="0"/>
        <c:auto val="1"/>
        <c:lblAlgn val="ctr"/>
        <c:lblOffset val="100"/>
        <c:noMultiLvlLbl val="0"/>
      </c:catAx>
      <c:valAx>
        <c:axId val="4491813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0.0%"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市区町村別_有所見者割合!$BK$4</c:f>
              <c:strCache>
                <c:ptCount val="1"/>
                <c:pt idx="0">
                  <c:v>有所見者割合 拡張期血圧</c:v>
                </c:pt>
              </c:strCache>
            </c:strRef>
          </c:tx>
          <c:spPr>
            <a:solidFill>
              <a:schemeClr val="accent4">
                <a:lumMod val="60000"/>
                <a:lumOff val="40000"/>
              </a:schemeClr>
            </a:solidFill>
            <a:ln>
              <a:noFill/>
            </a:ln>
          </c:spPr>
          <c:invertIfNegative val="0"/>
          <c:dLbls>
            <c:dLbl>
              <c:idx val="1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AD-4E70-B31E-7AA78BF13EFF}"/>
                </c:ext>
              </c:extLst>
            </c:dLbl>
            <c:dLbl>
              <c:idx val="1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68-415A-8E93-C10C8F489915}"/>
                </c:ext>
              </c:extLst>
            </c:dLbl>
            <c:dLbl>
              <c:idx val="20"/>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68-415A-8E93-C10C8F489915}"/>
                </c:ext>
              </c:extLst>
            </c:dLbl>
            <c:dLbl>
              <c:idx val="21"/>
              <c:layout>
                <c:manualLayout>
                  <c:x val="1.993961352657005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68-415A-8E93-C10C8F489915}"/>
                </c:ext>
              </c:extLst>
            </c:dLbl>
            <c:dLbl>
              <c:idx val="22"/>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68-415A-8E93-C10C8F489915}"/>
                </c:ext>
              </c:extLst>
            </c:dLbl>
            <c:dLbl>
              <c:idx val="23"/>
              <c:layout>
                <c:manualLayout>
                  <c:x val="2.300724637681159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68-415A-8E93-C10C8F489915}"/>
                </c:ext>
              </c:extLst>
            </c:dLbl>
            <c:dLbl>
              <c:idx val="24"/>
              <c:layout>
                <c:manualLayout>
                  <c:x val="2.9142512077294687E-2"/>
                  <c:y val="-2.01587301587301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68-415A-8E93-C10C8F489915}"/>
                </c:ext>
              </c:extLst>
            </c:dLbl>
            <c:dLbl>
              <c:idx val="25"/>
              <c:layout>
                <c:manualLayout>
                  <c:x val="2.9142512077294687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68-415A-8E93-C10C8F489915}"/>
                </c:ext>
              </c:extLst>
            </c:dLbl>
            <c:dLbl>
              <c:idx val="26"/>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68-415A-8E93-C10C8F489915}"/>
                </c:ext>
              </c:extLst>
            </c:dLbl>
            <c:dLbl>
              <c:idx val="2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68-415A-8E93-C10C8F489915}"/>
                </c:ext>
              </c:extLst>
            </c:dLbl>
            <c:dLbl>
              <c:idx val="2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68-415A-8E93-C10C8F489915}"/>
                </c:ext>
              </c:extLst>
            </c:dLbl>
            <c:dLbl>
              <c:idx val="2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B68-415A-8E93-C10C8F489915}"/>
                </c:ext>
              </c:extLst>
            </c:dLbl>
            <c:dLbl>
              <c:idx val="3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68-415A-8E93-C10C8F489915}"/>
                </c:ext>
              </c:extLst>
            </c:dLbl>
            <c:dLbl>
              <c:idx val="3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B68-415A-8E93-C10C8F489915}"/>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市区町村別_有所見者割合!$BK$6:$BK$48</c:f>
              <c:strCache>
                <c:ptCount val="43"/>
                <c:pt idx="0">
                  <c:v>能勢町</c:v>
                </c:pt>
                <c:pt idx="1">
                  <c:v>岬町</c:v>
                </c:pt>
                <c:pt idx="2">
                  <c:v>箕面市</c:v>
                </c:pt>
                <c:pt idx="3">
                  <c:v>交野市</c:v>
                </c:pt>
                <c:pt idx="4">
                  <c:v>守口市</c:v>
                </c:pt>
                <c:pt idx="5">
                  <c:v>四條畷市</c:v>
                </c:pt>
                <c:pt idx="6">
                  <c:v>枚方市</c:v>
                </c:pt>
                <c:pt idx="7">
                  <c:v>寝屋川市</c:v>
                </c:pt>
                <c:pt idx="8">
                  <c:v>堺市</c:v>
                </c:pt>
                <c:pt idx="9">
                  <c:v>高槻市</c:v>
                </c:pt>
                <c:pt idx="10">
                  <c:v>富田林市</c:v>
                </c:pt>
                <c:pt idx="11">
                  <c:v>田尻町</c:v>
                </c:pt>
                <c:pt idx="12">
                  <c:v>泉南市</c:v>
                </c:pt>
                <c:pt idx="13">
                  <c:v>河内長野市</c:v>
                </c:pt>
                <c:pt idx="14">
                  <c:v>東大阪市</c:v>
                </c:pt>
                <c:pt idx="15">
                  <c:v>大阪市</c:v>
                </c:pt>
                <c:pt idx="16">
                  <c:v>摂津市</c:v>
                </c:pt>
                <c:pt idx="17">
                  <c:v>茨木市</c:v>
                </c:pt>
                <c:pt idx="18">
                  <c:v>泉大津市</c:v>
                </c:pt>
                <c:pt idx="19">
                  <c:v>松原市</c:v>
                </c:pt>
                <c:pt idx="20">
                  <c:v>門真市</c:v>
                </c:pt>
                <c:pt idx="21">
                  <c:v>吹田市</c:v>
                </c:pt>
                <c:pt idx="22">
                  <c:v>八尾市</c:v>
                </c:pt>
                <c:pt idx="23">
                  <c:v>豊中市</c:v>
                </c:pt>
                <c:pt idx="24">
                  <c:v>阪南市</c:v>
                </c:pt>
                <c:pt idx="25">
                  <c:v>泉佐野市</c:v>
                </c:pt>
                <c:pt idx="26">
                  <c:v>和泉市</c:v>
                </c:pt>
                <c:pt idx="27">
                  <c:v>池田市</c:v>
                </c:pt>
                <c:pt idx="28">
                  <c:v>高石市</c:v>
                </c:pt>
                <c:pt idx="29">
                  <c:v>羽曳野市</c:v>
                </c:pt>
                <c:pt idx="30">
                  <c:v>柏原市</c:v>
                </c:pt>
                <c:pt idx="31">
                  <c:v>貝塚市</c:v>
                </c:pt>
                <c:pt idx="32">
                  <c:v>大東市</c:v>
                </c:pt>
                <c:pt idx="33">
                  <c:v>河南町</c:v>
                </c:pt>
                <c:pt idx="34">
                  <c:v>大阪狭山市</c:v>
                </c:pt>
                <c:pt idx="35">
                  <c:v>岸和田市</c:v>
                </c:pt>
                <c:pt idx="36">
                  <c:v>熊取町</c:v>
                </c:pt>
                <c:pt idx="37">
                  <c:v>島本町</c:v>
                </c:pt>
                <c:pt idx="38">
                  <c:v>豊能町</c:v>
                </c:pt>
                <c:pt idx="39">
                  <c:v>太子町</c:v>
                </c:pt>
                <c:pt idx="40">
                  <c:v>藤井寺市</c:v>
                </c:pt>
                <c:pt idx="41">
                  <c:v>忠岡町</c:v>
                </c:pt>
                <c:pt idx="42">
                  <c:v>千早赤阪村</c:v>
                </c:pt>
              </c:strCache>
            </c:strRef>
          </c:cat>
          <c:val>
            <c:numRef>
              <c:f>市区町村別_有所見者割合!$BL$6:$BL$48</c:f>
              <c:numCache>
                <c:formatCode>0.0%</c:formatCode>
                <c:ptCount val="43"/>
                <c:pt idx="0">
                  <c:v>0.18733509234828497</c:v>
                </c:pt>
                <c:pt idx="1">
                  <c:v>0.17522658610271905</c:v>
                </c:pt>
                <c:pt idx="2">
                  <c:v>0.16832504145936983</c:v>
                </c:pt>
                <c:pt idx="3">
                  <c:v>0.16313887454827053</c:v>
                </c:pt>
                <c:pt idx="4">
                  <c:v>0.15801526717557252</c:v>
                </c:pt>
                <c:pt idx="5">
                  <c:v>0.15264797507788161</c:v>
                </c:pt>
                <c:pt idx="6">
                  <c:v>0.15235579040070454</c:v>
                </c:pt>
                <c:pt idx="7">
                  <c:v>0.1499499053768229</c:v>
                </c:pt>
                <c:pt idx="8">
                  <c:v>0.14955860255447032</c:v>
                </c:pt>
                <c:pt idx="9">
                  <c:v>0.14756410256410257</c:v>
                </c:pt>
                <c:pt idx="10">
                  <c:v>0.14748749184250598</c:v>
                </c:pt>
                <c:pt idx="11">
                  <c:v>0.14473684210526316</c:v>
                </c:pt>
                <c:pt idx="12">
                  <c:v>0.14295347269049224</c:v>
                </c:pt>
                <c:pt idx="13">
                  <c:v>0.14211783439490447</c:v>
                </c:pt>
                <c:pt idx="14">
                  <c:v>0.14181086519114688</c:v>
                </c:pt>
                <c:pt idx="15">
                  <c:v>0.13974231912784935</c:v>
                </c:pt>
                <c:pt idx="16">
                  <c:v>0.13870614035087719</c:v>
                </c:pt>
                <c:pt idx="17">
                  <c:v>0.13779868763154637</c:v>
                </c:pt>
                <c:pt idx="18">
                  <c:v>0.13701149425287357</c:v>
                </c:pt>
                <c:pt idx="19">
                  <c:v>0.13698164513936098</c:v>
                </c:pt>
                <c:pt idx="20">
                  <c:v>0.13471502590673576</c:v>
                </c:pt>
                <c:pt idx="21">
                  <c:v>0.13303437967115098</c:v>
                </c:pt>
                <c:pt idx="22">
                  <c:v>0.13290658565693828</c:v>
                </c:pt>
                <c:pt idx="23">
                  <c:v>0.13218750000000001</c:v>
                </c:pt>
                <c:pt idx="24">
                  <c:v>0.13063063063063063</c:v>
                </c:pt>
                <c:pt idx="25">
                  <c:v>0.13059033989266547</c:v>
                </c:pt>
                <c:pt idx="26">
                  <c:v>0.12856496152105024</c:v>
                </c:pt>
                <c:pt idx="27">
                  <c:v>0.12762737514713302</c:v>
                </c:pt>
                <c:pt idx="28">
                  <c:v>0.12699468085106383</c:v>
                </c:pt>
                <c:pt idx="29">
                  <c:v>0.12587556654305726</c:v>
                </c:pt>
                <c:pt idx="30">
                  <c:v>0.12553495007132667</c:v>
                </c:pt>
                <c:pt idx="31">
                  <c:v>0.12378640776699029</c:v>
                </c:pt>
                <c:pt idx="32">
                  <c:v>0.12046158176189135</c:v>
                </c:pt>
                <c:pt idx="33">
                  <c:v>0.11780104712041885</c:v>
                </c:pt>
                <c:pt idx="34">
                  <c:v>0.11663568773234201</c:v>
                </c:pt>
                <c:pt idx="35">
                  <c:v>0.10915078804987062</c:v>
                </c:pt>
                <c:pt idx="36">
                  <c:v>0.10397553516819572</c:v>
                </c:pt>
                <c:pt idx="37">
                  <c:v>0.10286320254506894</c:v>
                </c:pt>
                <c:pt idx="38">
                  <c:v>0.10099637681159421</c:v>
                </c:pt>
                <c:pt idx="39">
                  <c:v>9.9156118143459912E-2</c:v>
                </c:pt>
                <c:pt idx="40">
                  <c:v>9.4671033045549274E-2</c:v>
                </c:pt>
                <c:pt idx="41">
                  <c:v>8.8295687885010271E-2</c:v>
                </c:pt>
                <c:pt idx="42">
                  <c:v>8.1534772182254203E-2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524800"/>
        <c:axId val="462115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6.1352657004830917E-3"/>
                  <c:y val="-0.8983672121195890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585-42CD-A73C-7DDCFF161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市区町村別_有所見者割合!$CS$6:$CS$48</c:f>
              <c:numCache>
                <c:formatCode>0.0%</c:formatCode>
                <c:ptCount val="43"/>
                <c:pt idx="0">
                  <c:v>0.1383386650063336</c:v>
                </c:pt>
                <c:pt idx="1">
                  <c:v>0.1383386650063336</c:v>
                </c:pt>
                <c:pt idx="2">
                  <c:v>0.1383386650063336</c:v>
                </c:pt>
                <c:pt idx="3">
                  <c:v>0.1383386650063336</c:v>
                </c:pt>
                <c:pt idx="4">
                  <c:v>0.1383386650063336</c:v>
                </c:pt>
                <c:pt idx="5">
                  <c:v>0.1383386650063336</c:v>
                </c:pt>
                <c:pt idx="6">
                  <c:v>0.1383386650063336</c:v>
                </c:pt>
                <c:pt idx="7">
                  <c:v>0.1383386650063336</c:v>
                </c:pt>
                <c:pt idx="8">
                  <c:v>0.1383386650063336</c:v>
                </c:pt>
                <c:pt idx="9">
                  <c:v>0.1383386650063336</c:v>
                </c:pt>
                <c:pt idx="10">
                  <c:v>0.1383386650063336</c:v>
                </c:pt>
                <c:pt idx="11">
                  <c:v>0.1383386650063336</c:v>
                </c:pt>
                <c:pt idx="12">
                  <c:v>0.1383386650063336</c:v>
                </c:pt>
                <c:pt idx="13">
                  <c:v>0.1383386650063336</c:v>
                </c:pt>
                <c:pt idx="14">
                  <c:v>0.1383386650063336</c:v>
                </c:pt>
                <c:pt idx="15">
                  <c:v>0.1383386650063336</c:v>
                </c:pt>
                <c:pt idx="16">
                  <c:v>0.1383386650063336</c:v>
                </c:pt>
                <c:pt idx="17">
                  <c:v>0.1383386650063336</c:v>
                </c:pt>
                <c:pt idx="18">
                  <c:v>0.1383386650063336</c:v>
                </c:pt>
                <c:pt idx="19">
                  <c:v>0.1383386650063336</c:v>
                </c:pt>
                <c:pt idx="20">
                  <c:v>0.1383386650063336</c:v>
                </c:pt>
                <c:pt idx="21">
                  <c:v>0.1383386650063336</c:v>
                </c:pt>
                <c:pt idx="22">
                  <c:v>0.1383386650063336</c:v>
                </c:pt>
                <c:pt idx="23">
                  <c:v>0.1383386650063336</c:v>
                </c:pt>
                <c:pt idx="24">
                  <c:v>0.1383386650063336</c:v>
                </c:pt>
                <c:pt idx="25">
                  <c:v>0.1383386650063336</c:v>
                </c:pt>
                <c:pt idx="26">
                  <c:v>0.1383386650063336</c:v>
                </c:pt>
                <c:pt idx="27">
                  <c:v>0.1383386650063336</c:v>
                </c:pt>
                <c:pt idx="28">
                  <c:v>0.1383386650063336</c:v>
                </c:pt>
                <c:pt idx="29">
                  <c:v>0.1383386650063336</c:v>
                </c:pt>
                <c:pt idx="30">
                  <c:v>0.1383386650063336</c:v>
                </c:pt>
                <c:pt idx="31">
                  <c:v>0.1383386650063336</c:v>
                </c:pt>
                <c:pt idx="32">
                  <c:v>0.1383386650063336</c:v>
                </c:pt>
                <c:pt idx="33">
                  <c:v>0.1383386650063336</c:v>
                </c:pt>
                <c:pt idx="34">
                  <c:v>0.1383386650063336</c:v>
                </c:pt>
                <c:pt idx="35">
                  <c:v>0.1383386650063336</c:v>
                </c:pt>
                <c:pt idx="36">
                  <c:v>0.1383386650063336</c:v>
                </c:pt>
                <c:pt idx="37">
                  <c:v>0.1383386650063336</c:v>
                </c:pt>
                <c:pt idx="38">
                  <c:v>0.1383386650063336</c:v>
                </c:pt>
                <c:pt idx="39">
                  <c:v>0.1383386650063336</c:v>
                </c:pt>
                <c:pt idx="40">
                  <c:v>0.1383386650063336</c:v>
                </c:pt>
                <c:pt idx="41">
                  <c:v>0.1383386650063336</c:v>
                </c:pt>
                <c:pt idx="42">
                  <c:v>0.1383386650063336</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116480"/>
        <c:axId val="462115904"/>
      </c:scatterChart>
      <c:catAx>
        <c:axId val="464524800"/>
        <c:scaling>
          <c:orientation val="maxMin"/>
        </c:scaling>
        <c:delete val="0"/>
        <c:axPos val="l"/>
        <c:numFmt formatCode="General" sourceLinked="0"/>
        <c:majorTickMark val="none"/>
        <c:minorTickMark val="none"/>
        <c:tickLblPos val="nextTo"/>
        <c:spPr>
          <a:ln>
            <a:solidFill>
              <a:srgbClr val="7F7F7F"/>
            </a:solidFill>
          </a:ln>
        </c:spPr>
        <c:crossAx val="462115328"/>
        <c:crossesAt val="0"/>
        <c:auto val="1"/>
        <c:lblAlgn val="ctr"/>
        <c:lblOffset val="100"/>
        <c:noMultiLvlLbl val="0"/>
      </c:catAx>
      <c:valAx>
        <c:axId val="4621153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524800"/>
        <c:crosses val="autoZero"/>
        <c:crossBetween val="between"/>
      </c:valAx>
      <c:valAx>
        <c:axId val="462115904"/>
        <c:scaling>
          <c:orientation val="minMax"/>
          <c:max val="50"/>
          <c:min val="0"/>
        </c:scaling>
        <c:delete val="1"/>
        <c:axPos val="r"/>
        <c:numFmt formatCode="General" sourceLinked="1"/>
        <c:majorTickMark val="out"/>
        <c:minorTickMark val="none"/>
        <c:tickLblPos val="nextTo"/>
        <c:crossAx val="462116480"/>
        <c:crosses val="max"/>
        <c:crossBetween val="midCat"/>
      </c:valAx>
      <c:valAx>
        <c:axId val="462116480"/>
        <c:scaling>
          <c:orientation val="minMax"/>
        </c:scaling>
        <c:delete val="1"/>
        <c:axPos val="b"/>
        <c:numFmt formatCode="0.0%" sourceLinked="1"/>
        <c:majorTickMark val="out"/>
        <c:minorTickMark val="none"/>
        <c:tickLblPos val="nextTo"/>
        <c:crossAx val="46211590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市区町村別_有所見者割合!$BN$5</c:f>
              <c:strCache>
                <c:ptCount val="1"/>
                <c:pt idx="0">
                  <c:v>前年度との差分(有所見者割合 拡張期血圧)</c:v>
                </c:pt>
              </c:strCache>
            </c:strRef>
          </c:tx>
          <c:spPr>
            <a:solidFill>
              <a:schemeClr val="accent1"/>
            </a:solidFill>
            <a:ln>
              <a:noFill/>
            </a:ln>
          </c:spPr>
          <c:invertIfNegative val="0"/>
          <c:dLbls>
            <c:dLbl>
              <c:idx val="2"/>
              <c:layout>
                <c:manualLayout>
                  <c:x val="1.38043478260870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DD-4A23-9829-6B38A07385EA}"/>
                </c:ext>
              </c:extLst>
            </c:dLbl>
            <c:dLbl>
              <c:idx val="8"/>
              <c:layout>
                <c:manualLayout>
                  <c:x val="1.38043478260870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DD-4A23-9829-6B38A07385EA}"/>
                </c:ext>
              </c:extLst>
            </c:dLbl>
            <c:dLbl>
              <c:idx val="17"/>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DD-4A23-9829-6B38A07385EA}"/>
                </c:ext>
              </c:extLst>
            </c:dLbl>
            <c:dLbl>
              <c:idx val="26"/>
              <c:layout>
                <c:manualLayout>
                  <c:x val="1.38043478260870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CC-4DDE-A338-9B57AEB29EF0}"/>
                </c:ext>
              </c:extLst>
            </c:dLbl>
            <c:dLbl>
              <c:idx val="30"/>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CC-4DDE-A338-9B57AEB29EF0}"/>
                </c:ext>
              </c:extLst>
            </c:dLbl>
            <c:dLbl>
              <c:idx val="39"/>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ECC-4DDE-A338-9B57AEB29EF0}"/>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市区町村別_有所見者割合!$BK$6:$BK$48</c:f>
              <c:strCache>
                <c:ptCount val="43"/>
                <c:pt idx="0">
                  <c:v>能勢町</c:v>
                </c:pt>
                <c:pt idx="1">
                  <c:v>岬町</c:v>
                </c:pt>
                <c:pt idx="2">
                  <c:v>箕面市</c:v>
                </c:pt>
                <c:pt idx="3">
                  <c:v>交野市</c:v>
                </c:pt>
                <c:pt idx="4">
                  <c:v>守口市</c:v>
                </c:pt>
                <c:pt idx="5">
                  <c:v>四條畷市</c:v>
                </c:pt>
                <c:pt idx="6">
                  <c:v>枚方市</c:v>
                </c:pt>
                <c:pt idx="7">
                  <c:v>寝屋川市</c:v>
                </c:pt>
                <c:pt idx="8">
                  <c:v>堺市</c:v>
                </c:pt>
                <c:pt idx="9">
                  <c:v>高槻市</c:v>
                </c:pt>
                <c:pt idx="10">
                  <c:v>富田林市</c:v>
                </c:pt>
                <c:pt idx="11">
                  <c:v>田尻町</c:v>
                </c:pt>
                <c:pt idx="12">
                  <c:v>泉南市</c:v>
                </c:pt>
                <c:pt idx="13">
                  <c:v>河内長野市</c:v>
                </c:pt>
                <c:pt idx="14">
                  <c:v>東大阪市</c:v>
                </c:pt>
                <c:pt idx="15">
                  <c:v>大阪市</c:v>
                </c:pt>
                <c:pt idx="16">
                  <c:v>摂津市</c:v>
                </c:pt>
                <c:pt idx="17">
                  <c:v>茨木市</c:v>
                </c:pt>
                <c:pt idx="18">
                  <c:v>泉大津市</c:v>
                </c:pt>
                <c:pt idx="19">
                  <c:v>松原市</c:v>
                </c:pt>
                <c:pt idx="20">
                  <c:v>門真市</c:v>
                </c:pt>
                <c:pt idx="21">
                  <c:v>吹田市</c:v>
                </c:pt>
                <c:pt idx="22">
                  <c:v>八尾市</c:v>
                </c:pt>
                <c:pt idx="23">
                  <c:v>豊中市</c:v>
                </c:pt>
                <c:pt idx="24">
                  <c:v>阪南市</c:v>
                </c:pt>
                <c:pt idx="25">
                  <c:v>泉佐野市</c:v>
                </c:pt>
                <c:pt idx="26">
                  <c:v>和泉市</c:v>
                </c:pt>
                <c:pt idx="27">
                  <c:v>池田市</c:v>
                </c:pt>
                <c:pt idx="28">
                  <c:v>高石市</c:v>
                </c:pt>
                <c:pt idx="29">
                  <c:v>羽曳野市</c:v>
                </c:pt>
                <c:pt idx="30">
                  <c:v>柏原市</c:v>
                </c:pt>
                <c:pt idx="31">
                  <c:v>貝塚市</c:v>
                </c:pt>
                <c:pt idx="32">
                  <c:v>大東市</c:v>
                </c:pt>
                <c:pt idx="33">
                  <c:v>河南町</c:v>
                </c:pt>
                <c:pt idx="34">
                  <c:v>大阪狭山市</c:v>
                </c:pt>
                <c:pt idx="35">
                  <c:v>岸和田市</c:v>
                </c:pt>
                <c:pt idx="36">
                  <c:v>熊取町</c:v>
                </c:pt>
                <c:pt idx="37">
                  <c:v>島本町</c:v>
                </c:pt>
                <c:pt idx="38">
                  <c:v>豊能町</c:v>
                </c:pt>
                <c:pt idx="39">
                  <c:v>太子町</c:v>
                </c:pt>
                <c:pt idx="40">
                  <c:v>藤井寺市</c:v>
                </c:pt>
                <c:pt idx="41">
                  <c:v>忠岡町</c:v>
                </c:pt>
                <c:pt idx="42">
                  <c:v>千早赤阪村</c:v>
                </c:pt>
              </c:strCache>
            </c:strRef>
          </c:cat>
          <c:val>
            <c:numRef>
              <c:f>市区町村別_有所見者割合!$BN$6:$BN$48</c:f>
              <c:numCache>
                <c:formatCode>General</c:formatCode>
                <c:ptCount val="43"/>
                <c:pt idx="0">
                  <c:v>4.7999999999999989</c:v>
                </c:pt>
                <c:pt idx="1">
                  <c:v>2.3999999999999995</c:v>
                </c:pt>
                <c:pt idx="2">
                  <c:v>0</c:v>
                </c:pt>
                <c:pt idx="3">
                  <c:v>1.100000000000001</c:v>
                </c:pt>
                <c:pt idx="4">
                  <c:v>-0.50000000000000044</c:v>
                </c:pt>
                <c:pt idx="5">
                  <c:v>2.9</c:v>
                </c:pt>
                <c:pt idx="6">
                  <c:v>0.30000000000000027</c:v>
                </c:pt>
                <c:pt idx="7">
                  <c:v>0.60000000000000053</c:v>
                </c:pt>
                <c:pt idx="8">
                  <c:v>0</c:v>
                </c:pt>
                <c:pt idx="9">
                  <c:v>0.89999999999999802</c:v>
                </c:pt>
                <c:pt idx="10">
                  <c:v>0.69999999999999785</c:v>
                </c:pt>
                <c:pt idx="11">
                  <c:v>-1.8000000000000016</c:v>
                </c:pt>
                <c:pt idx="12">
                  <c:v>0.59999999999999776</c:v>
                </c:pt>
                <c:pt idx="13">
                  <c:v>-0.30000000000000027</c:v>
                </c:pt>
                <c:pt idx="14">
                  <c:v>-0.60000000000000053</c:v>
                </c:pt>
                <c:pt idx="15">
                  <c:v>0.70000000000000062</c:v>
                </c:pt>
                <c:pt idx="16">
                  <c:v>1.100000000000001</c:v>
                </c:pt>
                <c:pt idx="17">
                  <c:v>0.10000000000000009</c:v>
                </c:pt>
                <c:pt idx="18">
                  <c:v>1.100000000000001</c:v>
                </c:pt>
                <c:pt idx="19">
                  <c:v>-2.1999999999999993</c:v>
                </c:pt>
                <c:pt idx="20">
                  <c:v>0.80000000000000071</c:v>
                </c:pt>
                <c:pt idx="21">
                  <c:v>-0.10000000000000009</c:v>
                </c:pt>
                <c:pt idx="22">
                  <c:v>0.50000000000000044</c:v>
                </c:pt>
                <c:pt idx="23">
                  <c:v>0.40000000000000036</c:v>
                </c:pt>
                <c:pt idx="24">
                  <c:v>-0.60000000000000053</c:v>
                </c:pt>
                <c:pt idx="25">
                  <c:v>1.100000000000001</c:v>
                </c:pt>
                <c:pt idx="26">
                  <c:v>0</c:v>
                </c:pt>
                <c:pt idx="27">
                  <c:v>-0.60000000000000053</c:v>
                </c:pt>
                <c:pt idx="28">
                  <c:v>-1.3999999999999986</c:v>
                </c:pt>
                <c:pt idx="29">
                  <c:v>0.70000000000000062</c:v>
                </c:pt>
                <c:pt idx="30">
                  <c:v>0.10000000000000009</c:v>
                </c:pt>
                <c:pt idx="31">
                  <c:v>0.20000000000000018</c:v>
                </c:pt>
                <c:pt idx="32">
                  <c:v>1.4</c:v>
                </c:pt>
                <c:pt idx="33">
                  <c:v>-2.6999999999999997</c:v>
                </c:pt>
                <c:pt idx="34">
                  <c:v>0.30000000000000027</c:v>
                </c:pt>
                <c:pt idx="35">
                  <c:v>-1.5</c:v>
                </c:pt>
                <c:pt idx="36">
                  <c:v>-0.40000000000000036</c:v>
                </c:pt>
                <c:pt idx="37">
                  <c:v>0.99999999999999956</c:v>
                </c:pt>
                <c:pt idx="38">
                  <c:v>0.9000000000000008</c:v>
                </c:pt>
                <c:pt idx="39">
                  <c:v>0.10000000000000009</c:v>
                </c:pt>
                <c:pt idx="40">
                  <c:v>0.70000000000000062</c:v>
                </c:pt>
                <c:pt idx="41">
                  <c:v>-1.6</c:v>
                </c:pt>
                <c:pt idx="42">
                  <c:v>-2.1999999999999993</c:v>
                </c:pt>
              </c:numCache>
            </c:numRef>
          </c:val>
          <c:extLst>
            <c:ext xmlns:c16="http://schemas.microsoft.com/office/drawing/2014/chart" uri="{C3380CC4-5D6E-409C-BE32-E72D297353CC}">
              <c16:uniqueId val="{00000026-6ECC-4DDE-A338-9B57AEB29EF0}"/>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6ECC-4DDE-A338-9B57AEB29EF0}"/>
              </c:ext>
            </c:extLst>
          </c:dPt>
          <c:dLbls>
            <c:dLbl>
              <c:idx val="0"/>
              <c:layout>
                <c:manualLayout>
                  <c:x val="-0.14349879227053139"/>
                  <c:y val="-0.8981038095238095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6ECC-4DDE-A338-9B57AEB29EF0}"/>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市区町村別_有所見者割合!$CU$6:$CU$48</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6ECC-4DDE-A338-9B57AEB29EF0}"/>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市区町村別_有所見者割合!$BO$4</c:f>
              <c:strCache>
                <c:ptCount val="1"/>
                <c:pt idx="0">
                  <c:v>有所見者割合 中性脂肪</c:v>
                </c:pt>
              </c:strCache>
            </c:strRef>
          </c:tx>
          <c:spPr>
            <a:solidFill>
              <a:schemeClr val="accent4">
                <a:lumMod val="60000"/>
                <a:lumOff val="40000"/>
              </a:schemeClr>
            </a:solidFill>
            <a:ln>
              <a:noFill/>
            </a:ln>
          </c:spPr>
          <c:invertIfNegative val="0"/>
          <c:dLbls>
            <c:dLbl>
              <c:idx val="21"/>
              <c:layout>
                <c:manualLayout>
                  <c:x val="6.1352657004830917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50-4956-822B-501800307A13}"/>
                </c:ext>
              </c:extLst>
            </c:dLbl>
            <c:dLbl>
              <c:idx val="22"/>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50-4956-822B-501800307A13}"/>
                </c:ext>
              </c:extLst>
            </c:dLbl>
            <c:dLbl>
              <c:idx val="23"/>
              <c:layout>
                <c:manualLayout>
                  <c:x val="1.3804347826086957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50-4956-822B-501800307A13}"/>
                </c:ext>
              </c:extLst>
            </c:dLbl>
            <c:dLbl>
              <c:idx val="24"/>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50-4956-822B-501800307A13}"/>
                </c:ext>
              </c:extLst>
            </c:dLbl>
            <c:dLbl>
              <c:idx val="25"/>
              <c:layout>
                <c:manualLayout>
                  <c:x val="1.840579710144927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50-4956-822B-501800307A13}"/>
                </c:ext>
              </c:extLst>
            </c:dLbl>
            <c:dLbl>
              <c:idx val="26"/>
              <c:layout>
                <c:manualLayout>
                  <c:x val="1.99396135265699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50-4956-822B-501800307A13}"/>
                </c:ext>
              </c:extLst>
            </c:dLbl>
            <c:dLbl>
              <c:idx val="27"/>
              <c:layout>
                <c:manualLayout>
                  <c:x val="2.1473429951690708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50-4956-822B-501800307A13}"/>
                </c:ext>
              </c:extLst>
            </c:dLbl>
            <c:dLbl>
              <c:idx val="28"/>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50-4956-822B-501800307A13}"/>
                </c:ext>
              </c:extLst>
            </c:dLbl>
            <c:dLbl>
              <c:idx val="29"/>
              <c:layout>
                <c:manualLayout>
                  <c:x val="3.2210144927536231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50-4956-822B-501800307A13}"/>
                </c:ext>
              </c:extLst>
            </c:dLbl>
            <c:dLbl>
              <c:idx val="30"/>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50-4956-822B-501800307A13}"/>
                </c:ext>
              </c:extLst>
            </c:dLbl>
            <c:dLbl>
              <c:idx val="3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BF-4AE5-892D-7C08B73D3077}"/>
                </c:ext>
              </c:extLst>
            </c:dLbl>
            <c:dLbl>
              <c:idx val="3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BF-4AE5-892D-7C08B73D3077}"/>
                </c:ext>
              </c:extLst>
            </c:dLbl>
            <c:dLbl>
              <c:idx val="3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BF-4AE5-892D-7C08B73D3077}"/>
                </c:ext>
              </c:extLst>
            </c:dLbl>
            <c:dLbl>
              <c:idx val="34"/>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BF-4AE5-892D-7C08B73D3077}"/>
                </c:ext>
              </c:extLst>
            </c:dLbl>
            <c:dLbl>
              <c:idx val="3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BF-4AE5-892D-7C08B73D3077}"/>
                </c:ext>
              </c:extLst>
            </c:dLbl>
            <c:dLbl>
              <c:idx val="3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BF-4AE5-892D-7C08B73D3077}"/>
                </c:ext>
              </c:extLst>
            </c:dLbl>
            <c:dLbl>
              <c:idx val="3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BF-4AE5-892D-7C08B73D3077}"/>
                </c:ext>
              </c:extLst>
            </c:dLbl>
            <c:dLbl>
              <c:idx val="3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BF-4AE5-892D-7C08B73D3077}"/>
                </c:ext>
              </c:extLst>
            </c:dLbl>
            <c:dLbl>
              <c:idx val="3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BF-4AE5-892D-7C08B73D3077}"/>
                </c:ext>
              </c:extLst>
            </c:dLbl>
            <c:dLbl>
              <c:idx val="4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BF-4AE5-892D-7C08B73D3077}"/>
                </c:ext>
              </c:extLst>
            </c:dLbl>
            <c:dLbl>
              <c:idx val="4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BF-4AE5-892D-7C08B73D3077}"/>
                </c:ext>
              </c:extLst>
            </c:dLbl>
            <c:dLbl>
              <c:idx val="42"/>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BF-4AE5-892D-7C08B73D3077}"/>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市区町村別_有所見者割合!$BO$6:$BO$48</c:f>
              <c:strCache>
                <c:ptCount val="43"/>
                <c:pt idx="0">
                  <c:v>守口市</c:v>
                </c:pt>
                <c:pt idx="1">
                  <c:v>田尻町</c:v>
                </c:pt>
                <c:pt idx="2">
                  <c:v>貝塚市</c:v>
                </c:pt>
                <c:pt idx="3">
                  <c:v>門真市</c:v>
                </c:pt>
                <c:pt idx="4">
                  <c:v>松原市</c:v>
                </c:pt>
                <c:pt idx="5">
                  <c:v>忠岡町</c:v>
                </c:pt>
                <c:pt idx="6">
                  <c:v>富田林市</c:v>
                </c:pt>
                <c:pt idx="7">
                  <c:v>堺市</c:v>
                </c:pt>
                <c:pt idx="8">
                  <c:v>和泉市</c:v>
                </c:pt>
                <c:pt idx="9">
                  <c:v>太子町</c:v>
                </c:pt>
                <c:pt idx="10">
                  <c:v>大阪市</c:v>
                </c:pt>
                <c:pt idx="11">
                  <c:v>泉大津市</c:v>
                </c:pt>
                <c:pt idx="12">
                  <c:v>東大阪市</c:v>
                </c:pt>
                <c:pt idx="13">
                  <c:v>四條畷市</c:v>
                </c:pt>
                <c:pt idx="14">
                  <c:v>岸和田市</c:v>
                </c:pt>
                <c:pt idx="15">
                  <c:v>摂津市</c:v>
                </c:pt>
                <c:pt idx="16">
                  <c:v>大東市</c:v>
                </c:pt>
                <c:pt idx="17">
                  <c:v>寝屋川市</c:v>
                </c:pt>
                <c:pt idx="18">
                  <c:v>泉南市</c:v>
                </c:pt>
                <c:pt idx="19">
                  <c:v>八尾市</c:v>
                </c:pt>
                <c:pt idx="20">
                  <c:v>柏原市</c:v>
                </c:pt>
                <c:pt idx="21">
                  <c:v>阪南市</c:v>
                </c:pt>
                <c:pt idx="22">
                  <c:v>池田市</c:v>
                </c:pt>
                <c:pt idx="23">
                  <c:v>河南町</c:v>
                </c:pt>
                <c:pt idx="24">
                  <c:v>羽曳野市</c:v>
                </c:pt>
                <c:pt idx="25">
                  <c:v>能勢町</c:v>
                </c:pt>
                <c:pt idx="26">
                  <c:v>岬町</c:v>
                </c:pt>
                <c:pt idx="27">
                  <c:v>豊中市</c:v>
                </c:pt>
                <c:pt idx="28">
                  <c:v>藤井寺市</c:v>
                </c:pt>
                <c:pt idx="29">
                  <c:v>高石市</c:v>
                </c:pt>
                <c:pt idx="30">
                  <c:v>熊取町</c:v>
                </c:pt>
                <c:pt idx="31">
                  <c:v>泉佐野市</c:v>
                </c:pt>
                <c:pt idx="32">
                  <c:v>大阪狭山市</c:v>
                </c:pt>
                <c:pt idx="33">
                  <c:v>枚方市</c:v>
                </c:pt>
                <c:pt idx="34">
                  <c:v>島本町</c:v>
                </c:pt>
                <c:pt idx="35">
                  <c:v>吹田市</c:v>
                </c:pt>
                <c:pt idx="36">
                  <c:v>豊能町</c:v>
                </c:pt>
                <c:pt idx="37">
                  <c:v>千早赤阪村</c:v>
                </c:pt>
                <c:pt idx="38">
                  <c:v>交野市</c:v>
                </c:pt>
                <c:pt idx="39">
                  <c:v>箕面市</c:v>
                </c:pt>
                <c:pt idx="40">
                  <c:v>高槻市</c:v>
                </c:pt>
                <c:pt idx="41">
                  <c:v>茨木市</c:v>
                </c:pt>
                <c:pt idx="42">
                  <c:v>河内長野市</c:v>
                </c:pt>
              </c:strCache>
            </c:strRef>
          </c:cat>
          <c:val>
            <c:numRef>
              <c:f>市区町村別_有所見者割合!$BP$6:$BP$48</c:f>
              <c:numCache>
                <c:formatCode>0.0%</c:formatCode>
                <c:ptCount val="43"/>
                <c:pt idx="0">
                  <c:v>0.27404580152671754</c:v>
                </c:pt>
                <c:pt idx="1">
                  <c:v>0.24561403508771928</c:v>
                </c:pt>
                <c:pt idx="2">
                  <c:v>0.19805825242718447</c:v>
                </c:pt>
                <c:pt idx="3">
                  <c:v>0.18699952896844088</c:v>
                </c:pt>
                <c:pt idx="4">
                  <c:v>0.18694765465669613</c:v>
                </c:pt>
                <c:pt idx="5">
                  <c:v>0.18480492813141683</c:v>
                </c:pt>
                <c:pt idx="6">
                  <c:v>0.18438791041530767</c:v>
                </c:pt>
                <c:pt idx="7">
                  <c:v>0.18249272095425942</c:v>
                </c:pt>
                <c:pt idx="8">
                  <c:v>0.17778448536070027</c:v>
                </c:pt>
                <c:pt idx="9">
                  <c:v>0.17721518987341772</c:v>
                </c:pt>
                <c:pt idx="10">
                  <c:v>0.17715307824321386</c:v>
                </c:pt>
                <c:pt idx="11">
                  <c:v>0.17655172413793102</c:v>
                </c:pt>
                <c:pt idx="12">
                  <c:v>0.17310478029937229</c:v>
                </c:pt>
                <c:pt idx="13">
                  <c:v>0.17061021170610211</c:v>
                </c:pt>
                <c:pt idx="14">
                  <c:v>0.17054810632792283</c:v>
                </c:pt>
                <c:pt idx="15">
                  <c:v>0.17050438596491227</c:v>
                </c:pt>
                <c:pt idx="16">
                  <c:v>0.17018284106891701</c:v>
                </c:pt>
                <c:pt idx="17">
                  <c:v>0.16798396972058333</c:v>
                </c:pt>
                <c:pt idx="18">
                  <c:v>0.16790289952798382</c:v>
                </c:pt>
                <c:pt idx="19">
                  <c:v>0.16757108747558064</c:v>
                </c:pt>
                <c:pt idx="20">
                  <c:v>0.16737993342843557</c:v>
                </c:pt>
                <c:pt idx="21">
                  <c:v>0.16321009918845808</c:v>
                </c:pt>
                <c:pt idx="22">
                  <c:v>0.16212579885637404</c:v>
                </c:pt>
                <c:pt idx="23">
                  <c:v>0.15968586387434555</c:v>
                </c:pt>
                <c:pt idx="24">
                  <c:v>0.15883807169344871</c:v>
                </c:pt>
                <c:pt idx="25">
                  <c:v>0.15831134564643801</c:v>
                </c:pt>
                <c:pt idx="26">
                  <c:v>0.15757575757575756</c:v>
                </c:pt>
                <c:pt idx="27">
                  <c:v>0.15713243721996456</c:v>
                </c:pt>
                <c:pt idx="28">
                  <c:v>0.15540339386722238</c:v>
                </c:pt>
                <c:pt idx="29">
                  <c:v>0.15292553191489361</c:v>
                </c:pt>
                <c:pt idx="30">
                  <c:v>0.15086646279306828</c:v>
                </c:pt>
                <c:pt idx="31">
                  <c:v>0.14937388193202147</c:v>
                </c:pt>
                <c:pt idx="32">
                  <c:v>0.1491635687732342</c:v>
                </c:pt>
                <c:pt idx="33">
                  <c:v>0.14821664464993395</c:v>
                </c:pt>
                <c:pt idx="34">
                  <c:v>0.14740190880169671</c:v>
                </c:pt>
                <c:pt idx="35">
                  <c:v>0.14728260869565218</c:v>
                </c:pt>
                <c:pt idx="36">
                  <c:v>0.14635251472587221</c:v>
                </c:pt>
                <c:pt idx="37">
                  <c:v>0.14628297362110312</c:v>
                </c:pt>
                <c:pt idx="38">
                  <c:v>0.14551083591331268</c:v>
                </c:pt>
                <c:pt idx="39">
                  <c:v>0.14424870466321243</c:v>
                </c:pt>
                <c:pt idx="40">
                  <c:v>0.14218860183345086</c:v>
                </c:pt>
                <c:pt idx="41">
                  <c:v>0.1382939210102761</c:v>
                </c:pt>
                <c:pt idx="42">
                  <c:v>0.13415605095541402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145920"/>
        <c:axId val="462709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0309678364483238E-2"/>
                  <c:y val="-0.898094201610632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4C6-411E-9A26-81BAE674DA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市区町村別_有所見者割合!$CV$6:$CV$48</c:f>
              <c:numCache>
                <c:formatCode>0.0%</c:formatCode>
                <c:ptCount val="43"/>
                <c:pt idx="0">
                  <c:v>0.16583005200036069</c:v>
                </c:pt>
                <c:pt idx="1">
                  <c:v>0.16583005200036069</c:v>
                </c:pt>
                <c:pt idx="2">
                  <c:v>0.16583005200036069</c:v>
                </c:pt>
                <c:pt idx="3">
                  <c:v>0.16583005200036069</c:v>
                </c:pt>
                <c:pt idx="4">
                  <c:v>0.16583005200036069</c:v>
                </c:pt>
                <c:pt idx="5">
                  <c:v>0.16583005200036069</c:v>
                </c:pt>
                <c:pt idx="6">
                  <c:v>0.16583005200036069</c:v>
                </c:pt>
                <c:pt idx="7">
                  <c:v>0.16583005200036069</c:v>
                </c:pt>
                <c:pt idx="8">
                  <c:v>0.16583005200036069</c:v>
                </c:pt>
                <c:pt idx="9">
                  <c:v>0.16583005200036069</c:v>
                </c:pt>
                <c:pt idx="10">
                  <c:v>0.16583005200036069</c:v>
                </c:pt>
                <c:pt idx="11">
                  <c:v>0.16583005200036069</c:v>
                </c:pt>
                <c:pt idx="12">
                  <c:v>0.16583005200036069</c:v>
                </c:pt>
                <c:pt idx="13">
                  <c:v>0.16583005200036069</c:v>
                </c:pt>
                <c:pt idx="14">
                  <c:v>0.16583005200036069</c:v>
                </c:pt>
                <c:pt idx="15">
                  <c:v>0.16583005200036069</c:v>
                </c:pt>
                <c:pt idx="16">
                  <c:v>0.16583005200036069</c:v>
                </c:pt>
                <c:pt idx="17">
                  <c:v>0.16583005200036069</c:v>
                </c:pt>
                <c:pt idx="18">
                  <c:v>0.16583005200036069</c:v>
                </c:pt>
                <c:pt idx="19">
                  <c:v>0.16583005200036069</c:v>
                </c:pt>
                <c:pt idx="20">
                  <c:v>0.16583005200036069</c:v>
                </c:pt>
                <c:pt idx="21">
                  <c:v>0.16583005200036069</c:v>
                </c:pt>
                <c:pt idx="22">
                  <c:v>0.16583005200036069</c:v>
                </c:pt>
                <c:pt idx="23">
                  <c:v>0.16583005200036069</c:v>
                </c:pt>
                <c:pt idx="24">
                  <c:v>0.16583005200036069</c:v>
                </c:pt>
                <c:pt idx="25">
                  <c:v>0.16583005200036069</c:v>
                </c:pt>
                <c:pt idx="26">
                  <c:v>0.16583005200036069</c:v>
                </c:pt>
                <c:pt idx="27">
                  <c:v>0.16583005200036069</c:v>
                </c:pt>
                <c:pt idx="28">
                  <c:v>0.16583005200036069</c:v>
                </c:pt>
                <c:pt idx="29">
                  <c:v>0.16583005200036069</c:v>
                </c:pt>
                <c:pt idx="30">
                  <c:v>0.16583005200036069</c:v>
                </c:pt>
                <c:pt idx="31">
                  <c:v>0.16583005200036069</c:v>
                </c:pt>
                <c:pt idx="32">
                  <c:v>0.16583005200036069</c:v>
                </c:pt>
                <c:pt idx="33">
                  <c:v>0.16583005200036069</c:v>
                </c:pt>
                <c:pt idx="34">
                  <c:v>0.16583005200036069</c:v>
                </c:pt>
                <c:pt idx="35">
                  <c:v>0.16583005200036069</c:v>
                </c:pt>
                <c:pt idx="36">
                  <c:v>0.16583005200036069</c:v>
                </c:pt>
                <c:pt idx="37">
                  <c:v>0.16583005200036069</c:v>
                </c:pt>
                <c:pt idx="38">
                  <c:v>0.16583005200036069</c:v>
                </c:pt>
                <c:pt idx="39">
                  <c:v>0.16583005200036069</c:v>
                </c:pt>
                <c:pt idx="40">
                  <c:v>0.16583005200036069</c:v>
                </c:pt>
                <c:pt idx="41">
                  <c:v>0.16583005200036069</c:v>
                </c:pt>
                <c:pt idx="42">
                  <c:v>0.16583005200036069</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710464"/>
        <c:axId val="462709888"/>
      </c:scatterChart>
      <c:catAx>
        <c:axId val="464145920"/>
        <c:scaling>
          <c:orientation val="maxMin"/>
        </c:scaling>
        <c:delete val="0"/>
        <c:axPos val="l"/>
        <c:numFmt formatCode="General" sourceLinked="0"/>
        <c:majorTickMark val="none"/>
        <c:minorTickMark val="none"/>
        <c:tickLblPos val="nextTo"/>
        <c:spPr>
          <a:ln>
            <a:solidFill>
              <a:srgbClr val="7F7F7F"/>
            </a:solidFill>
          </a:ln>
        </c:spPr>
        <c:crossAx val="462709312"/>
        <c:crossesAt val="0"/>
        <c:auto val="1"/>
        <c:lblAlgn val="ctr"/>
        <c:lblOffset val="100"/>
        <c:noMultiLvlLbl val="0"/>
      </c:catAx>
      <c:valAx>
        <c:axId val="4627093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145920"/>
        <c:crosses val="autoZero"/>
        <c:crossBetween val="between"/>
      </c:valAx>
      <c:valAx>
        <c:axId val="462709888"/>
        <c:scaling>
          <c:orientation val="minMax"/>
          <c:max val="50"/>
          <c:min val="0"/>
        </c:scaling>
        <c:delete val="1"/>
        <c:axPos val="r"/>
        <c:numFmt formatCode="General" sourceLinked="1"/>
        <c:majorTickMark val="out"/>
        <c:minorTickMark val="none"/>
        <c:tickLblPos val="nextTo"/>
        <c:crossAx val="462710464"/>
        <c:crosses val="max"/>
        <c:crossBetween val="midCat"/>
      </c:valAx>
      <c:valAx>
        <c:axId val="462710464"/>
        <c:scaling>
          <c:orientation val="minMax"/>
        </c:scaling>
        <c:delete val="1"/>
        <c:axPos val="b"/>
        <c:numFmt formatCode="0.0%" sourceLinked="1"/>
        <c:majorTickMark val="out"/>
        <c:minorTickMark val="none"/>
        <c:tickLblPos val="nextTo"/>
        <c:crossAx val="462709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市区町村別_有所見者割合!$BR$5</c:f>
              <c:strCache>
                <c:ptCount val="1"/>
                <c:pt idx="0">
                  <c:v>前年度との差分(有所見者割合 中性脂肪)</c:v>
                </c:pt>
              </c:strCache>
            </c:strRef>
          </c:tx>
          <c:spPr>
            <a:solidFill>
              <a:schemeClr val="accent1"/>
            </a:solidFill>
            <a:ln>
              <a:noFill/>
            </a:ln>
          </c:spPr>
          <c:invertIfNegative val="0"/>
          <c:dLbls>
            <c:dLbl>
              <c:idx val="30"/>
              <c:layout>
                <c:manualLayout>
                  <c:x val="1.2270893719806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DE-4E04-AC29-9D9C3E463728}"/>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市区町村別_有所見者割合!$BO$6:$BO$48</c:f>
              <c:strCache>
                <c:ptCount val="43"/>
                <c:pt idx="0">
                  <c:v>守口市</c:v>
                </c:pt>
                <c:pt idx="1">
                  <c:v>田尻町</c:v>
                </c:pt>
                <c:pt idx="2">
                  <c:v>貝塚市</c:v>
                </c:pt>
                <c:pt idx="3">
                  <c:v>門真市</c:v>
                </c:pt>
                <c:pt idx="4">
                  <c:v>松原市</c:v>
                </c:pt>
                <c:pt idx="5">
                  <c:v>忠岡町</c:v>
                </c:pt>
                <c:pt idx="6">
                  <c:v>富田林市</c:v>
                </c:pt>
                <c:pt idx="7">
                  <c:v>堺市</c:v>
                </c:pt>
                <c:pt idx="8">
                  <c:v>和泉市</c:v>
                </c:pt>
                <c:pt idx="9">
                  <c:v>太子町</c:v>
                </c:pt>
                <c:pt idx="10">
                  <c:v>大阪市</c:v>
                </c:pt>
                <c:pt idx="11">
                  <c:v>泉大津市</c:v>
                </c:pt>
                <c:pt idx="12">
                  <c:v>東大阪市</c:v>
                </c:pt>
                <c:pt idx="13">
                  <c:v>四條畷市</c:v>
                </c:pt>
                <c:pt idx="14">
                  <c:v>岸和田市</c:v>
                </c:pt>
                <c:pt idx="15">
                  <c:v>摂津市</c:v>
                </c:pt>
                <c:pt idx="16">
                  <c:v>大東市</c:v>
                </c:pt>
                <c:pt idx="17">
                  <c:v>寝屋川市</c:v>
                </c:pt>
                <c:pt idx="18">
                  <c:v>泉南市</c:v>
                </c:pt>
                <c:pt idx="19">
                  <c:v>八尾市</c:v>
                </c:pt>
                <c:pt idx="20">
                  <c:v>柏原市</c:v>
                </c:pt>
                <c:pt idx="21">
                  <c:v>阪南市</c:v>
                </c:pt>
                <c:pt idx="22">
                  <c:v>池田市</c:v>
                </c:pt>
                <c:pt idx="23">
                  <c:v>河南町</c:v>
                </c:pt>
                <c:pt idx="24">
                  <c:v>羽曳野市</c:v>
                </c:pt>
                <c:pt idx="25">
                  <c:v>能勢町</c:v>
                </c:pt>
                <c:pt idx="26">
                  <c:v>岬町</c:v>
                </c:pt>
                <c:pt idx="27">
                  <c:v>豊中市</c:v>
                </c:pt>
                <c:pt idx="28">
                  <c:v>藤井寺市</c:v>
                </c:pt>
                <c:pt idx="29">
                  <c:v>高石市</c:v>
                </c:pt>
                <c:pt idx="30">
                  <c:v>熊取町</c:v>
                </c:pt>
                <c:pt idx="31">
                  <c:v>泉佐野市</c:v>
                </c:pt>
                <c:pt idx="32">
                  <c:v>大阪狭山市</c:v>
                </c:pt>
                <c:pt idx="33">
                  <c:v>枚方市</c:v>
                </c:pt>
                <c:pt idx="34">
                  <c:v>島本町</c:v>
                </c:pt>
                <c:pt idx="35">
                  <c:v>吹田市</c:v>
                </c:pt>
                <c:pt idx="36">
                  <c:v>豊能町</c:v>
                </c:pt>
                <c:pt idx="37">
                  <c:v>千早赤阪村</c:v>
                </c:pt>
                <c:pt idx="38">
                  <c:v>交野市</c:v>
                </c:pt>
                <c:pt idx="39">
                  <c:v>箕面市</c:v>
                </c:pt>
                <c:pt idx="40">
                  <c:v>高槻市</c:v>
                </c:pt>
                <c:pt idx="41">
                  <c:v>茨木市</c:v>
                </c:pt>
                <c:pt idx="42">
                  <c:v>河内長野市</c:v>
                </c:pt>
              </c:strCache>
            </c:strRef>
          </c:cat>
          <c:val>
            <c:numRef>
              <c:f>市区町村別_有所見者割合!$BR$6:$BR$48</c:f>
              <c:numCache>
                <c:formatCode>General</c:formatCode>
                <c:ptCount val="43"/>
                <c:pt idx="0">
                  <c:v>0.40000000000000036</c:v>
                </c:pt>
                <c:pt idx="1">
                  <c:v>0.60000000000000053</c:v>
                </c:pt>
                <c:pt idx="2">
                  <c:v>0.70000000000000062</c:v>
                </c:pt>
                <c:pt idx="3">
                  <c:v>-0.50000000000000044</c:v>
                </c:pt>
                <c:pt idx="4">
                  <c:v>0</c:v>
                </c:pt>
                <c:pt idx="5">
                  <c:v>-1.100000000000001</c:v>
                </c:pt>
                <c:pt idx="6">
                  <c:v>0.70000000000000062</c:v>
                </c:pt>
                <c:pt idx="7">
                  <c:v>-0.30000000000000027</c:v>
                </c:pt>
                <c:pt idx="8">
                  <c:v>0.40000000000000036</c:v>
                </c:pt>
                <c:pt idx="9">
                  <c:v>-0.80000000000000071</c:v>
                </c:pt>
                <c:pt idx="10">
                  <c:v>0</c:v>
                </c:pt>
                <c:pt idx="11">
                  <c:v>-0.60000000000000053</c:v>
                </c:pt>
                <c:pt idx="12">
                  <c:v>-0.20000000000000018</c:v>
                </c:pt>
                <c:pt idx="13">
                  <c:v>1.100000000000001</c:v>
                </c:pt>
                <c:pt idx="14">
                  <c:v>-0.49999999999999767</c:v>
                </c:pt>
                <c:pt idx="15">
                  <c:v>0.30000000000000027</c:v>
                </c:pt>
                <c:pt idx="16">
                  <c:v>0.10000000000000009</c:v>
                </c:pt>
                <c:pt idx="17">
                  <c:v>0.20000000000000018</c:v>
                </c:pt>
                <c:pt idx="18">
                  <c:v>0.60000000000000053</c:v>
                </c:pt>
                <c:pt idx="19">
                  <c:v>0.20000000000000018</c:v>
                </c:pt>
                <c:pt idx="20">
                  <c:v>-0.59999999999999776</c:v>
                </c:pt>
                <c:pt idx="21">
                  <c:v>-0.50000000000000044</c:v>
                </c:pt>
                <c:pt idx="22">
                  <c:v>-0.30000000000000027</c:v>
                </c:pt>
                <c:pt idx="23">
                  <c:v>2.3999999999999995</c:v>
                </c:pt>
                <c:pt idx="24">
                  <c:v>-0.9000000000000008</c:v>
                </c:pt>
                <c:pt idx="25">
                  <c:v>0</c:v>
                </c:pt>
                <c:pt idx="26">
                  <c:v>-1.899999999999999</c:v>
                </c:pt>
                <c:pt idx="27">
                  <c:v>-0.50000000000000044</c:v>
                </c:pt>
                <c:pt idx="28">
                  <c:v>-0.60000000000000053</c:v>
                </c:pt>
                <c:pt idx="29">
                  <c:v>-1.2000000000000011</c:v>
                </c:pt>
                <c:pt idx="30">
                  <c:v>-0.10000000000000009</c:v>
                </c:pt>
                <c:pt idx="31">
                  <c:v>-1.5000000000000013</c:v>
                </c:pt>
                <c:pt idx="32">
                  <c:v>0.50000000000000044</c:v>
                </c:pt>
                <c:pt idx="33">
                  <c:v>-0.20000000000000018</c:v>
                </c:pt>
                <c:pt idx="34">
                  <c:v>1.1999999999999984</c:v>
                </c:pt>
                <c:pt idx="35">
                  <c:v>-0.80000000000000071</c:v>
                </c:pt>
                <c:pt idx="36">
                  <c:v>-0.50000000000000044</c:v>
                </c:pt>
                <c:pt idx="37">
                  <c:v>-0.20000000000000018</c:v>
                </c:pt>
                <c:pt idx="38">
                  <c:v>-0.80000000000000071</c:v>
                </c:pt>
                <c:pt idx="39">
                  <c:v>-0.70000000000000062</c:v>
                </c:pt>
                <c:pt idx="40">
                  <c:v>-0.9000000000000008</c:v>
                </c:pt>
                <c:pt idx="41">
                  <c:v>0.40000000000000036</c:v>
                </c:pt>
                <c:pt idx="42">
                  <c:v>-1.7999999999999989</c:v>
                </c:pt>
              </c:numCache>
            </c:numRef>
          </c:val>
          <c:extLst>
            <c:ext xmlns:c16="http://schemas.microsoft.com/office/drawing/2014/chart" uri="{C3380CC4-5D6E-409C-BE32-E72D297353CC}">
              <c16:uniqueId val="{00000026-14DE-4E04-AC29-9D9C3E463728}"/>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14DE-4E04-AC29-9D9C3E463728}"/>
              </c:ext>
            </c:extLst>
          </c:dPt>
          <c:dLbls>
            <c:dLbl>
              <c:idx val="0"/>
              <c:layout>
                <c:manualLayout>
                  <c:x val="-0.12202536231884058"/>
                  <c:y val="-0.89810380952380953"/>
                </c:manualLayout>
              </c:layout>
              <c:tx>
                <c:rich>
                  <a:bodyPr/>
                  <a:lstStyle/>
                  <a:p>
                    <a:fld id="{91D5EF90-6675-46EF-98B1-3FC9585BFF25}" type="SERIESNAME">
                      <a:rPr lang="ja-JP" altLang="en-US"/>
                      <a:pPr/>
                      <a:t>[系列名]</a:t>
                    </a:fld>
                    <a:r>
                      <a:rPr lang="ja-JP" altLang="en-US" baseline="0"/>
                      <a:t>
</a:t>
                    </a:r>
                    <a:fld id="{6574FC6F-A09D-47FA-9F6F-48E5B38A0051}"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14DE-4E04-AC29-9D9C3E46372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市区町村別_有所見者割合!$CX$6:$CX$48</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14DE-4E04-AC29-9D9C3E463728}"/>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市区町村別_有所見者割合!$BS$4</c:f>
              <c:strCache>
                <c:ptCount val="1"/>
                <c:pt idx="0">
                  <c:v>有所見者割合 HDLコレステロール</c:v>
                </c:pt>
              </c:strCache>
            </c:strRef>
          </c:tx>
          <c:spPr>
            <a:solidFill>
              <a:schemeClr val="accent4">
                <a:lumMod val="60000"/>
                <a:lumOff val="40000"/>
              </a:schemeClr>
            </a:solidFill>
            <a:ln>
              <a:noFill/>
            </a:ln>
          </c:spPr>
          <c:invertIfNegative val="0"/>
          <c:dLbls>
            <c:dLbl>
              <c:idx val="25"/>
              <c:layout>
                <c:manualLayout>
                  <c:x val="1.227053140096618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97-4087-879C-C4345E32501A}"/>
                </c:ext>
              </c:extLst>
            </c:dLbl>
            <c:dLbl>
              <c:idx val="26"/>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7-4087-879C-C4345E32501A}"/>
                </c:ext>
              </c:extLst>
            </c:dLbl>
            <c:dLbl>
              <c:idx val="27"/>
              <c:layout>
                <c:manualLayout>
                  <c:x val="2.7608695652173915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97-4087-879C-C4345E32501A}"/>
                </c:ext>
              </c:extLst>
            </c:dLbl>
            <c:dLbl>
              <c:idx val="28"/>
              <c:layout>
                <c:manualLayout>
                  <c:x val="2.760869565217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97-4087-879C-C4345E32501A}"/>
                </c:ext>
              </c:extLst>
            </c:dLbl>
            <c:dLbl>
              <c:idx val="29"/>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97-4087-879C-C4345E32501A}"/>
                </c:ext>
              </c:extLst>
            </c:dLbl>
            <c:dLbl>
              <c:idx val="30"/>
              <c:layout>
                <c:manualLayout>
                  <c:x val="3.98792270531401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97-4087-879C-C4345E32501A}"/>
                </c:ext>
              </c:extLst>
            </c:dLbl>
            <c:dLbl>
              <c:idx val="31"/>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97-4087-879C-C4345E32501A}"/>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市区町村別_有所見者割合!$BS$6:$BS$48</c:f>
              <c:strCache>
                <c:ptCount val="43"/>
                <c:pt idx="0">
                  <c:v>守口市</c:v>
                </c:pt>
                <c:pt idx="1">
                  <c:v>田尻町</c:v>
                </c:pt>
                <c:pt idx="2">
                  <c:v>太子町</c:v>
                </c:pt>
                <c:pt idx="3">
                  <c:v>泉佐野市</c:v>
                </c:pt>
                <c:pt idx="4">
                  <c:v>貝塚市</c:v>
                </c:pt>
                <c:pt idx="5">
                  <c:v>藤井寺市</c:v>
                </c:pt>
                <c:pt idx="6">
                  <c:v>阪南市</c:v>
                </c:pt>
                <c:pt idx="7">
                  <c:v>泉大津市</c:v>
                </c:pt>
                <c:pt idx="8">
                  <c:v>岸和田市</c:v>
                </c:pt>
                <c:pt idx="9">
                  <c:v>松原市</c:v>
                </c:pt>
                <c:pt idx="10">
                  <c:v>摂津市</c:v>
                </c:pt>
                <c:pt idx="11">
                  <c:v>和泉市</c:v>
                </c:pt>
                <c:pt idx="12">
                  <c:v>河南町</c:v>
                </c:pt>
                <c:pt idx="13">
                  <c:v>柏原市</c:v>
                </c:pt>
                <c:pt idx="14">
                  <c:v>八尾市</c:v>
                </c:pt>
                <c:pt idx="15">
                  <c:v>東大阪市</c:v>
                </c:pt>
                <c:pt idx="16">
                  <c:v>門真市</c:v>
                </c:pt>
                <c:pt idx="17">
                  <c:v>豊能町</c:v>
                </c:pt>
                <c:pt idx="18">
                  <c:v>能勢町</c:v>
                </c:pt>
                <c:pt idx="19">
                  <c:v>千早赤阪村</c:v>
                </c:pt>
                <c:pt idx="20">
                  <c:v>堺市</c:v>
                </c:pt>
                <c:pt idx="21">
                  <c:v>大阪市</c:v>
                </c:pt>
                <c:pt idx="22">
                  <c:v>富田林市</c:v>
                </c:pt>
                <c:pt idx="23">
                  <c:v>羽曳野市</c:v>
                </c:pt>
                <c:pt idx="24">
                  <c:v>大東市</c:v>
                </c:pt>
                <c:pt idx="25">
                  <c:v>大阪狭山市</c:v>
                </c:pt>
                <c:pt idx="26">
                  <c:v>岬町</c:v>
                </c:pt>
                <c:pt idx="27">
                  <c:v>寝屋川市</c:v>
                </c:pt>
                <c:pt idx="28">
                  <c:v>高槻市</c:v>
                </c:pt>
                <c:pt idx="29">
                  <c:v>四條畷市</c:v>
                </c:pt>
                <c:pt idx="30">
                  <c:v>吹田市</c:v>
                </c:pt>
                <c:pt idx="31">
                  <c:v>熊取町</c:v>
                </c:pt>
                <c:pt idx="32">
                  <c:v>豊中市</c:v>
                </c:pt>
                <c:pt idx="33">
                  <c:v>茨木市</c:v>
                </c:pt>
                <c:pt idx="34">
                  <c:v>忠岡町</c:v>
                </c:pt>
                <c:pt idx="35">
                  <c:v>河内長野市</c:v>
                </c:pt>
                <c:pt idx="36">
                  <c:v>池田市</c:v>
                </c:pt>
                <c:pt idx="37">
                  <c:v>泉南市</c:v>
                </c:pt>
                <c:pt idx="38">
                  <c:v>枚方市</c:v>
                </c:pt>
                <c:pt idx="39">
                  <c:v>高石市</c:v>
                </c:pt>
                <c:pt idx="40">
                  <c:v>箕面市</c:v>
                </c:pt>
                <c:pt idx="41">
                  <c:v>交野市</c:v>
                </c:pt>
                <c:pt idx="42">
                  <c:v>島本町</c:v>
                </c:pt>
              </c:strCache>
            </c:strRef>
          </c:cat>
          <c:val>
            <c:numRef>
              <c:f>市区町村別_有所見者割合!$BT$6:$BT$48</c:f>
              <c:numCache>
                <c:formatCode>0.0%</c:formatCode>
                <c:ptCount val="43"/>
                <c:pt idx="0">
                  <c:v>7.6717557251908403E-2</c:v>
                </c:pt>
                <c:pt idx="1">
                  <c:v>7.4561403508771926E-2</c:v>
                </c:pt>
                <c:pt idx="2">
                  <c:v>6.7510548523206745E-2</c:v>
                </c:pt>
                <c:pt idx="3">
                  <c:v>6.5295169946332735E-2</c:v>
                </c:pt>
                <c:pt idx="4">
                  <c:v>6.2621359223300976E-2</c:v>
                </c:pt>
                <c:pt idx="5">
                  <c:v>5.8648407264066685E-2</c:v>
                </c:pt>
                <c:pt idx="6">
                  <c:v>5.7709648331830475E-2</c:v>
                </c:pt>
                <c:pt idx="7">
                  <c:v>5.6551724137931032E-2</c:v>
                </c:pt>
                <c:pt idx="8">
                  <c:v>5.5751587861679608E-2</c:v>
                </c:pt>
                <c:pt idx="9">
                  <c:v>5.5744391570360298E-2</c:v>
                </c:pt>
                <c:pt idx="10">
                  <c:v>5.5372807017543858E-2</c:v>
                </c:pt>
                <c:pt idx="11">
                  <c:v>5.5086024750980983E-2</c:v>
                </c:pt>
                <c:pt idx="12">
                  <c:v>5.4973821989528798E-2</c:v>
                </c:pt>
                <c:pt idx="13">
                  <c:v>5.4683785068949123E-2</c:v>
                </c:pt>
                <c:pt idx="14">
                  <c:v>5.4048187540698935E-2</c:v>
                </c:pt>
                <c:pt idx="15">
                  <c:v>5.3516819571865444E-2</c:v>
                </c:pt>
                <c:pt idx="16">
                  <c:v>5.3462081959491287E-2</c:v>
                </c:pt>
                <c:pt idx="17">
                  <c:v>5.3013140009062078E-2</c:v>
                </c:pt>
                <c:pt idx="18">
                  <c:v>5.2770448548812667E-2</c:v>
                </c:pt>
                <c:pt idx="19">
                  <c:v>5.2757793764988008E-2</c:v>
                </c:pt>
                <c:pt idx="20">
                  <c:v>5.0671550671550672E-2</c:v>
                </c:pt>
                <c:pt idx="21">
                  <c:v>4.9433150426647976E-2</c:v>
                </c:pt>
                <c:pt idx="22">
                  <c:v>4.9358556207871274E-2</c:v>
                </c:pt>
                <c:pt idx="23">
                  <c:v>4.8413679439637411E-2</c:v>
                </c:pt>
                <c:pt idx="24">
                  <c:v>4.810126582278481E-2</c:v>
                </c:pt>
                <c:pt idx="25">
                  <c:v>4.6468401486988845E-2</c:v>
                </c:pt>
                <c:pt idx="26">
                  <c:v>4.5454545454545456E-2</c:v>
                </c:pt>
                <c:pt idx="27">
                  <c:v>4.4862518089725037E-2</c:v>
                </c:pt>
                <c:pt idx="28">
                  <c:v>4.4807692307692305E-2</c:v>
                </c:pt>
                <c:pt idx="29">
                  <c:v>4.4209215442092158E-2</c:v>
                </c:pt>
                <c:pt idx="30">
                  <c:v>4.3546195652173915E-2</c:v>
                </c:pt>
                <c:pt idx="31">
                  <c:v>4.2813455657492352E-2</c:v>
                </c:pt>
                <c:pt idx="32">
                  <c:v>4.1575492341356671E-2</c:v>
                </c:pt>
                <c:pt idx="33">
                  <c:v>4.1475795468614587E-2</c:v>
                </c:pt>
                <c:pt idx="34">
                  <c:v>4.1067761806981518E-2</c:v>
                </c:pt>
                <c:pt idx="35">
                  <c:v>4.0804140127388533E-2</c:v>
                </c:pt>
                <c:pt idx="36">
                  <c:v>4.0363269424823413E-2</c:v>
                </c:pt>
                <c:pt idx="37">
                  <c:v>3.9784221173297371E-2</c:v>
                </c:pt>
                <c:pt idx="38">
                  <c:v>3.7340378687802732E-2</c:v>
                </c:pt>
                <c:pt idx="39">
                  <c:v>3.6569148936170214E-2</c:v>
                </c:pt>
                <c:pt idx="40">
                  <c:v>3.4196891191709843E-2</c:v>
                </c:pt>
                <c:pt idx="41">
                  <c:v>3.3023735810113516E-2</c:v>
                </c:pt>
                <c:pt idx="42">
                  <c:v>2.3329798515376459E-2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485888"/>
        <c:axId val="4627133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0717995169082126E-2"/>
                  <c:y val="-0.8981624603174602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ABB-49B0-B310-E0D33817D8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市区町村別_有所見者割合!$CY$6:$CY$48</c:f>
              <c:numCache>
                <c:formatCode>0.0%</c:formatCode>
                <c:ptCount val="43"/>
                <c:pt idx="0">
                  <c:v>4.8084437612181279E-2</c:v>
                </c:pt>
                <c:pt idx="1">
                  <c:v>4.8084437612181279E-2</c:v>
                </c:pt>
                <c:pt idx="2">
                  <c:v>4.8084437612181279E-2</c:v>
                </c:pt>
                <c:pt idx="3">
                  <c:v>4.8084437612181279E-2</c:v>
                </c:pt>
                <c:pt idx="4">
                  <c:v>4.8084437612181279E-2</c:v>
                </c:pt>
                <c:pt idx="5">
                  <c:v>4.8084437612181279E-2</c:v>
                </c:pt>
                <c:pt idx="6">
                  <c:v>4.8084437612181279E-2</c:v>
                </c:pt>
                <c:pt idx="7">
                  <c:v>4.8084437612181279E-2</c:v>
                </c:pt>
                <c:pt idx="8">
                  <c:v>4.8084437612181279E-2</c:v>
                </c:pt>
                <c:pt idx="9">
                  <c:v>4.8084437612181279E-2</c:v>
                </c:pt>
                <c:pt idx="10">
                  <c:v>4.8084437612181279E-2</c:v>
                </c:pt>
                <c:pt idx="11">
                  <c:v>4.8084437612181279E-2</c:v>
                </c:pt>
                <c:pt idx="12">
                  <c:v>4.8084437612181279E-2</c:v>
                </c:pt>
                <c:pt idx="13">
                  <c:v>4.8084437612181279E-2</c:v>
                </c:pt>
                <c:pt idx="14">
                  <c:v>4.8084437612181279E-2</c:v>
                </c:pt>
                <c:pt idx="15">
                  <c:v>4.8084437612181279E-2</c:v>
                </c:pt>
                <c:pt idx="16">
                  <c:v>4.8084437612181279E-2</c:v>
                </c:pt>
                <c:pt idx="17">
                  <c:v>4.8084437612181279E-2</c:v>
                </c:pt>
                <c:pt idx="18">
                  <c:v>4.8084437612181279E-2</c:v>
                </c:pt>
                <c:pt idx="19">
                  <c:v>4.8084437612181279E-2</c:v>
                </c:pt>
                <c:pt idx="20">
                  <c:v>4.8084437612181279E-2</c:v>
                </c:pt>
                <c:pt idx="21">
                  <c:v>4.8084437612181279E-2</c:v>
                </c:pt>
                <c:pt idx="22">
                  <c:v>4.8084437612181279E-2</c:v>
                </c:pt>
                <c:pt idx="23">
                  <c:v>4.8084437612181279E-2</c:v>
                </c:pt>
                <c:pt idx="24">
                  <c:v>4.8084437612181279E-2</c:v>
                </c:pt>
                <c:pt idx="25">
                  <c:v>4.8084437612181279E-2</c:v>
                </c:pt>
                <c:pt idx="26">
                  <c:v>4.8084437612181279E-2</c:v>
                </c:pt>
                <c:pt idx="27">
                  <c:v>4.8084437612181279E-2</c:v>
                </c:pt>
                <c:pt idx="28">
                  <c:v>4.8084437612181279E-2</c:v>
                </c:pt>
                <c:pt idx="29">
                  <c:v>4.8084437612181279E-2</c:v>
                </c:pt>
                <c:pt idx="30">
                  <c:v>4.8084437612181279E-2</c:v>
                </c:pt>
                <c:pt idx="31">
                  <c:v>4.8084437612181279E-2</c:v>
                </c:pt>
                <c:pt idx="32">
                  <c:v>4.8084437612181279E-2</c:v>
                </c:pt>
                <c:pt idx="33">
                  <c:v>4.8084437612181279E-2</c:v>
                </c:pt>
                <c:pt idx="34">
                  <c:v>4.8084437612181279E-2</c:v>
                </c:pt>
                <c:pt idx="35">
                  <c:v>4.8084437612181279E-2</c:v>
                </c:pt>
                <c:pt idx="36">
                  <c:v>4.8084437612181279E-2</c:v>
                </c:pt>
                <c:pt idx="37">
                  <c:v>4.8084437612181279E-2</c:v>
                </c:pt>
                <c:pt idx="38">
                  <c:v>4.8084437612181279E-2</c:v>
                </c:pt>
                <c:pt idx="39">
                  <c:v>4.8084437612181279E-2</c:v>
                </c:pt>
                <c:pt idx="40">
                  <c:v>4.8084437612181279E-2</c:v>
                </c:pt>
                <c:pt idx="41">
                  <c:v>4.8084437612181279E-2</c:v>
                </c:pt>
                <c:pt idx="42">
                  <c:v>4.8084437612181279E-2</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714496"/>
        <c:axId val="462713920"/>
      </c:scatterChart>
      <c:catAx>
        <c:axId val="464485888"/>
        <c:scaling>
          <c:orientation val="maxMin"/>
        </c:scaling>
        <c:delete val="0"/>
        <c:axPos val="l"/>
        <c:numFmt formatCode="General" sourceLinked="0"/>
        <c:majorTickMark val="none"/>
        <c:minorTickMark val="none"/>
        <c:tickLblPos val="nextTo"/>
        <c:spPr>
          <a:ln>
            <a:solidFill>
              <a:srgbClr val="7F7F7F"/>
            </a:solidFill>
          </a:ln>
        </c:spPr>
        <c:crossAx val="462713344"/>
        <c:crossesAt val="0"/>
        <c:auto val="1"/>
        <c:lblAlgn val="ctr"/>
        <c:lblOffset val="100"/>
        <c:noMultiLvlLbl val="0"/>
      </c:catAx>
      <c:valAx>
        <c:axId val="4627133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485888"/>
        <c:crosses val="autoZero"/>
        <c:crossBetween val="between"/>
      </c:valAx>
      <c:valAx>
        <c:axId val="462713920"/>
        <c:scaling>
          <c:orientation val="minMax"/>
          <c:max val="50"/>
          <c:min val="0"/>
        </c:scaling>
        <c:delete val="1"/>
        <c:axPos val="r"/>
        <c:numFmt formatCode="General" sourceLinked="1"/>
        <c:majorTickMark val="out"/>
        <c:minorTickMark val="none"/>
        <c:tickLblPos val="nextTo"/>
        <c:crossAx val="462714496"/>
        <c:crosses val="max"/>
        <c:crossBetween val="midCat"/>
      </c:valAx>
      <c:valAx>
        <c:axId val="462714496"/>
        <c:scaling>
          <c:orientation val="minMax"/>
        </c:scaling>
        <c:delete val="1"/>
        <c:axPos val="b"/>
        <c:numFmt formatCode="0.0%" sourceLinked="1"/>
        <c:majorTickMark val="out"/>
        <c:minorTickMark val="none"/>
        <c:tickLblPos val="nextTo"/>
        <c:crossAx val="4627139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市区町村別_有所見者割合!$BV$5</c:f>
              <c:strCache>
                <c:ptCount val="1"/>
                <c:pt idx="0">
                  <c:v>前年度との差分(有所見者割合 HDLコレステロール)</c:v>
                </c:pt>
              </c:strCache>
            </c:strRef>
          </c:tx>
          <c:spPr>
            <a:solidFill>
              <a:schemeClr val="accent1"/>
            </a:solidFill>
            <a:ln>
              <a:noFill/>
            </a:ln>
          </c:spPr>
          <c:invertIfNegative val="0"/>
          <c:dLbls>
            <c:dLbl>
              <c:idx val="5"/>
              <c:layout>
                <c:manualLayout>
                  <c:x val="1.84057971014493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D1-4914-B630-932604ADE8D0}"/>
                </c:ext>
              </c:extLst>
            </c:dLbl>
            <c:dLbl>
              <c:idx val="2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D9-47E9-BEE2-1D09C12A6126}"/>
                </c:ext>
              </c:extLst>
            </c:dLbl>
            <c:dLbl>
              <c:idx val="21"/>
              <c:layout>
                <c:manualLayout>
                  <c:x val="1.53384057971014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71-4E13-82F4-34053C03178B}"/>
                </c:ext>
              </c:extLst>
            </c:dLbl>
            <c:dLbl>
              <c:idx val="22"/>
              <c:layout>
                <c:manualLayout>
                  <c:x val="1.53384057971014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71-4E13-82F4-34053C03178B}"/>
                </c:ext>
              </c:extLst>
            </c:dLbl>
            <c:dLbl>
              <c:idx val="23"/>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71-4E13-82F4-34053C03178B}"/>
                </c:ext>
              </c:extLst>
            </c:dLbl>
            <c:dLbl>
              <c:idx val="28"/>
              <c:layout>
                <c:manualLayout>
                  <c:x val="1.9939855072463826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71-4E13-82F4-34053C03178B}"/>
                </c:ext>
              </c:extLst>
            </c:dLbl>
            <c:dLbl>
              <c:idx val="32"/>
              <c:layout>
                <c:manualLayout>
                  <c:x val="1.84059178743960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71-4E13-82F4-34053C03178B}"/>
                </c:ext>
              </c:extLst>
            </c:dLbl>
            <c:dLbl>
              <c:idx val="37"/>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71-4E13-82F4-34053C03178B}"/>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市区町村別_有所見者割合!$BS$6:$BS$48</c:f>
              <c:strCache>
                <c:ptCount val="43"/>
                <c:pt idx="0">
                  <c:v>守口市</c:v>
                </c:pt>
                <c:pt idx="1">
                  <c:v>田尻町</c:v>
                </c:pt>
                <c:pt idx="2">
                  <c:v>太子町</c:v>
                </c:pt>
                <c:pt idx="3">
                  <c:v>泉佐野市</c:v>
                </c:pt>
                <c:pt idx="4">
                  <c:v>貝塚市</c:v>
                </c:pt>
                <c:pt idx="5">
                  <c:v>藤井寺市</c:v>
                </c:pt>
                <c:pt idx="6">
                  <c:v>阪南市</c:v>
                </c:pt>
                <c:pt idx="7">
                  <c:v>泉大津市</c:v>
                </c:pt>
                <c:pt idx="8">
                  <c:v>岸和田市</c:v>
                </c:pt>
                <c:pt idx="9">
                  <c:v>松原市</c:v>
                </c:pt>
                <c:pt idx="10">
                  <c:v>摂津市</c:v>
                </c:pt>
                <c:pt idx="11">
                  <c:v>和泉市</c:v>
                </c:pt>
                <c:pt idx="12">
                  <c:v>河南町</c:v>
                </c:pt>
                <c:pt idx="13">
                  <c:v>柏原市</c:v>
                </c:pt>
                <c:pt idx="14">
                  <c:v>八尾市</c:v>
                </c:pt>
                <c:pt idx="15">
                  <c:v>東大阪市</c:v>
                </c:pt>
                <c:pt idx="16">
                  <c:v>門真市</c:v>
                </c:pt>
                <c:pt idx="17">
                  <c:v>豊能町</c:v>
                </c:pt>
                <c:pt idx="18">
                  <c:v>能勢町</c:v>
                </c:pt>
                <c:pt idx="19">
                  <c:v>千早赤阪村</c:v>
                </c:pt>
                <c:pt idx="20">
                  <c:v>堺市</c:v>
                </c:pt>
                <c:pt idx="21">
                  <c:v>大阪市</c:v>
                </c:pt>
                <c:pt idx="22">
                  <c:v>富田林市</c:v>
                </c:pt>
                <c:pt idx="23">
                  <c:v>羽曳野市</c:v>
                </c:pt>
                <c:pt idx="24">
                  <c:v>大東市</c:v>
                </c:pt>
                <c:pt idx="25">
                  <c:v>大阪狭山市</c:v>
                </c:pt>
                <c:pt idx="26">
                  <c:v>岬町</c:v>
                </c:pt>
                <c:pt idx="27">
                  <c:v>寝屋川市</c:v>
                </c:pt>
                <c:pt idx="28">
                  <c:v>高槻市</c:v>
                </c:pt>
                <c:pt idx="29">
                  <c:v>四條畷市</c:v>
                </c:pt>
                <c:pt idx="30">
                  <c:v>吹田市</c:v>
                </c:pt>
                <c:pt idx="31">
                  <c:v>熊取町</c:v>
                </c:pt>
                <c:pt idx="32">
                  <c:v>豊中市</c:v>
                </c:pt>
                <c:pt idx="33">
                  <c:v>茨木市</c:v>
                </c:pt>
                <c:pt idx="34">
                  <c:v>忠岡町</c:v>
                </c:pt>
                <c:pt idx="35">
                  <c:v>河内長野市</c:v>
                </c:pt>
                <c:pt idx="36">
                  <c:v>池田市</c:v>
                </c:pt>
                <c:pt idx="37">
                  <c:v>泉南市</c:v>
                </c:pt>
                <c:pt idx="38">
                  <c:v>枚方市</c:v>
                </c:pt>
                <c:pt idx="39">
                  <c:v>高石市</c:v>
                </c:pt>
                <c:pt idx="40">
                  <c:v>箕面市</c:v>
                </c:pt>
                <c:pt idx="41">
                  <c:v>交野市</c:v>
                </c:pt>
                <c:pt idx="42">
                  <c:v>島本町</c:v>
                </c:pt>
              </c:strCache>
            </c:strRef>
          </c:cat>
          <c:val>
            <c:numRef>
              <c:f>市区町村別_有所見者割合!$BV$6:$BV$48</c:f>
              <c:numCache>
                <c:formatCode>General</c:formatCode>
                <c:ptCount val="43"/>
                <c:pt idx="0">
                  <c:v>-1.6</c:v>
                </c:pt>
                <c:pt idx="1">
                  <c:v>1.6</c:v>
                </c:pt>
                <c:pt idx="2">
                  <c:v>0</c:v>
                </c:pt>
                <c:pt idx="3">
                  <c:v>0.20000000000000018</c:v>
                </c:pt>
                <c:pt idx="4">
                  <c:v>0.20000000000000018</c:v>
                </c:pt>
                <c:pt idx="5">
                  <c:v>-0.20000000000000018</c:v>
                </c:pt>
                <c:pt idx="6">
                  <c:v>0.40000000000000036</c:v>
                </c:pt>
                <c:pt idx="7">
                  <c:v>-0.90000000000000013</c:v>
                </c:pt>
                <c:pt idx="8">
                  <c:v>-0.2999999999999996</c:v>
                </c:pt>
                <c:pt idx="9">
                  <c:v>-0.39999999999999969</c:v>
                </c:pt>
                <c:pt idx="10">
                  <c:v>-0.49999999999999978</c:v>
                </c:pt>
                <c:pt idx="11">
                  <c:v>-1.2000000000000004</c:v>
                </c:pt>
                <c:pt idx="12">
                  <c:v>0.90000000000000013</c:v>
                </c:pt>
                <c:pt idx="13">
                  <c:v>-0.59999999999999987</c:v>
                </c:pt>
                <c:pt idx="14">
                  <c:v>0</c:v>
                </c:pt>
                <c:pt idx="15">
                  <c:v>0.39999999999999969</c:v>
                </c:pt>
                <c:pt idx="16">
                  <c:v>-0.7</c:v>
                </c:pt>
                <c:pt idx="17">
                  <c:v>-0.40000000000000036</c:v>
                </c:pt>
                <c:pt idx="18">
                  <c:v>-1.8999999999999997</c:v>
                </c:pt>
                <c:pt idx="19">
                  <c:v>-1.1000000000000003</c:v>
                </c:pt>
                <c:pt idx="20">
                  <c:v>-0.30000000000000027</c:v>
                </c:pt>
                <c:pt idx="21">
                  <c:v>-0.19999999999999948</c:v>
                </c:pt>
                <c:pt idx="22">
                  <c:v>-0.19999999999999948</c:v>
                </c:pt>
                <c:pt idx="23">
                  <c:v>-0.10000000000000009</c:v>
                </c:pt>
                <c:pt idx="24">
                  <c:v>0</c:v>
                </c:pt>
                <c:pt idx="25">
                  <c:v>-0.90000000000000013</c:v>
                </c:pt>
                <c:pt idx="26">
                  <c:v>-1.0000000000000002</c:v>
                </c:pt>
                <c:pt idx="27">
                  <c:v>-0.59999999999999987</c:v>
                </c:pt>
                <c:pt idx="28">
                  <c:v>-0.20000000000000018</c:v>
                </c:pt>
                <c:pt idx="29">
                  <c:v>-0.60000000000000053</c:v>
                </c:pt>
                <c:pt idx="30">
                  <c:v>-0.50000000000000044</c:v>
                </c:pt>
                <c:pt idx="31">
                  <c:v>-1.5000000000000007</c:v>
                </c:pt>
                <c:pt idx="32">
                  <c:v>-0.19999999999999948</c:v>
                </c:pt>
                <c:pt idx="33">
                  <c:v>-0.49999999999999978</c:v>
                </c:pt>
                <c:pt idx="34">
                  <c:v>-1.4</c:v>
                </c:pt>
                <c:pt idx="35">
                  <c:v>-0.49999999999999978</c:v>
                </c:pt>
                <c:pt idx="36">
                  <c:v>-0.59999999999999987</c:v>
                </c:pt>
                <c:pt idx="37">
                  <c:v>-2.2999999999999998</c:v>
                </c:pt>
                <c:pt idx="38">
                  <c:v>-0.30000000000000027</c:v>
                </c:pt>
                <c:pt idx="39">
                  <c:v>-0.40000000000000036</c:v>
                </c:pt>
                <c:pt idx="40">
                  <c:v>0.40000000000000036</c:v>
                </c:pt>
                <c:pt idx="41">
                  <c:v>-0.49999999999999978</c:v>
                </c:pt>
                <c:pt idx="42">
                  <c:v>-0.29999999999999993</c:v>
                </c:pt>
              </c:numCache>
            </c:numRef>
          </c:val>
          <c:extLst>
            <c:ext xmlns:c16="http://schemas.microsoft.com/office/drawing/2014/chart" uri="{C3380CC4-5D6E-409C-BE32-E72D297353CC}">
              <c16:uniqueId val="{00000026-3871-4E13-82F4-34053C03178B}"/>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3871-4E13-82F4-34053C03178B}"/>
              </c:ext>
            </c:extLst>
          </c:dPt>
          <c:dLbls>
            <c:dLbl>
              <c:idx val="0"/>
              <c:layout>
                <c:manualLayout>
                  <c:x val="-0.13429589371980682"/>
                  <c:y val="-0.88096888888888891"/>
                </c:manualLayout>
              </c:layout>
              <c:tx>
                <c:rich>
                  <a:bodyPr/>
                  <a:lstStyle/>
                  <a:p>
                    <a:fld id="{FEF0E784-A527-4013-BCE5-463D22F68606}" type="SERIESNAME">
                      <a:rPr lang="ja-JP" altLang="en-US"/>
                      <a:pPr/>
                      <a:t>[系列名]</a:t>
                    </a:fld>
                    <a:r>
                      <a:rPr lang="ja-JP" altLang="en-US" baseline="0"/>
                      <a:t>
</a:t>
                    </a:r>
                    <a:fld id="{6E929B5A-A970-4C6E-920B-1C6A11CB48B7}"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3871-4E13-82F4-34053C03178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市区町村別_有所見者割合!$DA$6:$DA$48</c:f>
              <c:numCache>
                <c:formatCode>General</c:formatCode>
                <c:ptCount val="43"/>
                <c:pt idx="0">
                  <c:v>-0.2999999999999996</c:v>
                </c:pt>
                <c:pt idx="1">
                  <c:v>-0.2999999999999996</c:v>
                </c:pt>
                <c:pt idx="2">
                  <c:v>-0.2999999999999996</c:v>
                </c:pt>
                <c:pt idx="3">
                  <c:v>-0.2999999999999996</c:v>
                </c:pt>
                <c:pt idx="4">
                  <c:v>-0.2999999999999996</c:v>
                </c:pt>
                <c:pt idx="5">
                  <c:v>-0.2999999999999996</c:v>
                </c:pt>
                <c:pt idx="6">
                  <c:v>-0.2999999999999996</c:v>
                </c:pt>
                <c:pt idx="7">
                  <c:v>-0.2999999999999996</c:v>
                </c:pt>
                <c:pt idx="8">
                  <c:v>-0.2999999999999996</c:v>
                </c:pt>
                <c:pt idx="9">
                  <c:v>-0.2999999999999996</c:v>
                </c:pt>
                <c:pt idx="10">
                  <c:v>-0.2999999999999996</c:v>
                </c:pt>
                <c:pt idx="11">
                  <c:v>-0.2999999999999996</c:v>
                </c:pt>
                <c:pt idx="12">
                  <c:v>-0.2999999999999996</c:v>
                </c:pt>
                <c:pt idx="13">
                  <c:v>-0.2999999999999996</c:v>
                </c:pt>
                <c:pt idx="14">
                  <c:v>-0.2999999999999996</c:v>
                </c:pt>
                <c:pt idx="15">
                  <c:v>-0.2999999999999996</c:v>
                </c:pt>
                <c:pt idx="16">
                  <c:v>-0.2999999999999996</c:v>
                </c:pt>
                <c:pt idx="17">
                  <c:v>-0.2999999999999996</c:v>
                </c:pt>
                <c:pt idx="18">
                  <c:v>-0.2999999999999996</c:v>
                </c:pt>
                <c:pt idx="19">
                  <c:v>-0.2999999999999996</c:v>
                </c:pt>
                <c:pt idx="20">
                  <c:v>-0.2999999999999996</c:v>
                </c:pt>
                <c:pt idx="21">
                  <c:v>-0.2999999999999996</c:v>
                </c:pt>
                <c:pt idx="22">
                  <c:v>-0.2999999999999996</c:v>
                </c:pt>
                <c:pt idx="23">
                  <c:v>-0.2999999999999996</c:v>
                </c:pt>
                <c:pt idx="24">
                  <c:v>-0.2999999999999996</c:v>
                </c:pt>
                <c:pt idx="25">
                  <c:v>-0.2999999999999996</c:v>
                </c:pt>
                <c:pt idx="26">
                  <c:v>-0.2999999999999996</c:v>
                </c:pt>
                <c:pt idx="27">
                  <c:v>-0.2999999999999996</c:v>
                </c:pt>
                <c:pt idx="28">
                  <c:v>-0.2999999999999996</c:v>
                </c:pt>
                <c:pt idx="29">
                  <c:v>-0.2999999999999996</c:v>
                </c:pt>
                <c:pt idx="30">
                  <c:v>-0.2999999999999996</c:v>
                </c:pt>
                <c:pt idx="31">
                  <c:v>-0.2999999999999996</c:v>
                </c:pt>
                <c:pt idx="32">
                  <c:v>-0.2999999999999996</c:v>
                </c:pt>
                <c:pt idx="33">
                  <c:v>-0.2999999999999996</c:v>
                </c:pt>
                <c:pt idx="34">
                  <c:v>-0.2999999999999996</c:v>
                </c:pt>
                <c:pt idx="35">
                  <c:v>-0.2999999999999996</c:v>
                </c:pt>
                <c:pt idx="36">
                  <c:v>-0.2999999999999996</c:v>
                </c:pt>
                <c:pt idx="37">
                  <c:v>-0.2999999999999996</c:v>
                </c:pt>
                <c:pt idx="38">
                  <c:v>-0.2999999999999996</c:v>
                </c:pt>
                <c:pt idx="39">
                  <c:v>-0.2999999999999996</c:v>
                </c:pt>
                <c:pt idx="40">
                  <c:v>-0.2999999999999996</c:v>
                </c:pt>
                <c:pt idx="41">
                  <c:v>-0.2999999999999996</c:v>
                </c:pt>
                <c:pt idx="42">
                  <c:v>-0.2999999999999996</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3871-4E13-82F4-34053C03178B}"/>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市区町村別_有所見者割合!$BW$4</c:f>
              <c:strCache>
                <c:ptCount val="1"/>
                <c:pt idx="0">
                  <c:v>有所見者割合 LDLコレステロール</c:v>
                </c:pt>
              </c:strCache>
            </c:strRef>
          </c:tx>
          <c:spPr>
            <a:solidFill>
              <a:schemeClr val="accent4">
                <a:lumMod val="60000"/>
                <a:lumOff val="40000"/>
              </a:schemeClr>
            </a:solidFill>
            <a:ln>
              <a:noFill/>
            </a:ln>
          </c:spPr>
          <c:invertIfNegative val="0"/>
          <c:dLbls>
            <c:dLbl>
              <c:idx val="1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CF-4105-952F-098E4B9BB299}"/>
                </c:ext>
              </c:extLst>
            </c:dLbl>
            <c:dLbl>
              <c:idx val="2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CF-4105-952F-098E4B9BB299}"/>
                </c:ext>
              </c:extLst>
            </c:dLbl>
            <c:dLbl>
              <c:idx val="2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7-45A4-A4DD-0268F5348D89}"/>
                </c:ext>
              </c:extLst>
            </c:dLbl>
            <c:dLbl>
              <c:idx val="2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7-45A4-A4DD-0268F5348D89}"/>
                </c:ext>
              </c:extLst>
            </c:dLbl>
            <c:dLbl>
              <c:idx val="23"/>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7-45A4-A4DD-0268F5348D89}"/>
                </c:ext>
              </c:extLst>
            </c:dLbl>
            <c:dLbl>
              <c:idx val="24"/>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7-45A4-A4DD-0268F5348D89}"/>
                </c:ext>
              </c:extLst>
            </c:dLbl>
            <c:dLbl>
              <c:idx val="25"/>
              <c:layout>
                <c:manualLayout>
                  <c:x val="1.073671497584541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17-45A4-A4DD-0268F5348D89}"/>
                </c:ext>
              </c:extLst>
            </c:dLbl>
            <c:dLbl>
              <c:idx val="26"/>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17-45A4-A4DD-0268F5348D89}"/>
                </c:ext>
              </c:extLst>
            </c:dLbl>
            <c:dLbl>
              <c:idx val="27"/>
              <c:layout>
                <c:manualLayout>
                  <c:x val="1.53381642512077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17-45A4-A4DD-0268F5348D89}"/>
                </c:ext>
              </c:extLst>
            </c:dLbl>
            <c:dLbl>
              <c:idx val="28"/>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17-45A4-A4DD-0268F5348D89}"/>
                </c:ext>
              </c:extLst>
            </c:dLbl>
            <c:dLbl>
              <c:idx val="29"/>
              <c:layout>
                <c:manualLayout>
                  <c:x val="2.4541062801932367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17-45A4-A4DD-0268F5348D89}"/>
                </c:ext>
              </c:extLst>
            </c:dLbl>
            <c:dLbl>
              <c:idx val="30"/>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17-45A4-A4DD-0268F5348D89}"/>
                </c:ext>
              </c:extLst>
            </c:dLbl>
            <c:dLbl>
              <c:idx val="3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17-45A4-A4DD-0268F5348D89}"/>
                </c:ext>
              </c:extLst>
            </c:dLbl>
            <c:dLbl>
              <c:idx val="3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17-45A4-A4DD-0268F5348D89}"/>
                </c:ext>
              </c:extLst>
            </c:dLbl>
            <c:dLbl>
              <c:idx val="3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17-45A4-A4DD-0268F5348D89}"/>
                </c:ext>
              </c:extLst>
            </c:dLbl>
            <c:dLbl>
              <c:idx val="3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17-45A4-A4DD-0268F5348D89}"/>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市区町村別_有所見者割合!$BW$6:$BW$48</c:f>
              <c:strCache>
                <c:ptCount val="43"/>
                <c:pt idx="0">
                  <c:v>島本町</c:v>
                </c:pt>
                <c:pt idx="1">
                  <c:v>太子町</c:v>
                </c:pt>
                <c:pt idx="2">
                  <c:v>阪南市</c:v>
                </c:pt>
                <c:pt idx="3">
                  <c:v>箕面市</c:v>
                </c:pt>
                <c:pt idx="4">
                  <c:v>豊能町</c:v>
                </c:pt>
                <c:pt idx="5">
                  <c:v>忠岡町</c:v>
                </c:pt>
                <c:pt idx="6">
                  <c:v>豊中市</c:v>
                </c:pt>
                <c:pt idx="7">
                  <c:v>千早赤阪村</c:v>
                </c:pt>
                <c:pt idx="8">
                  <c:v>交野市</c:v>
                </c:pt>
                <c:pt idx="9">
                  <c:v>東大阪市</c:v>
                </c:pt>
                <c:pt idx="10">
                  <c:v>四條畷市</c:v>
                </c:pt>
                <c:pt idx="11">
                  <c:v>泉南市</c:v>
                </c:pt>
                <c:pt idx="12">
                  <c:v>堺市</c:v>
                </c:pt>
                <c:pt idx="13">
                  <c:v>八尾市</c:v>
                </c:pt>
                <c:pt idx="14">
                  <c:v>吹田市</c:v>
                </c:pt>
                <c:pt idx="15">
                  <c:v>枚方市</c:v>
                </c:pt>
                <c:pt idx="16">
                  <c:v>大阪市</c:v>
                </c:pt>
                <c:pt idx="17">
                  <c:v>寝屋川市</c:v>
                </c:pt>
                <c:pt idx="18">
                  <c:v>池田市</c:v>
                </c:pt>
                <c:pt idx="19">
                  <c:v>大阪狭山市</c:v>
                </c:pt>
                <c:pt idx="20">
                  <c:v>茨木市</c:v>
                </c:pt>
                <c:pt idx="21">
                  <c:v>柏原市</c:v>
                </c:pt>
                <c:pt idx="22">
                  <c:v>高石市</c:v>
                </c:pt>
                <c:pt idx="23">
                  <c:v>羽曳野市</c:v>
                </c:pt>
                <c:pt idx="24">
                  <c:v>和泉市</c:v>
                </c:pt>
                <c:pt idx="25">
                  <c:v>熊取町</c:v>
                </c:pt>
                <c:pt idx="26">
                  <c:v>岬町</c:v>
                </c:pt>
                <c:pt idx="27">
                  <c:v>松原市</c:v>
                </c:pt>
                <c:pt idx="28">
                  <c:v>大東市</c:v>
                </c:pt>
                <c:pt idx="29">
                  <c:v>守口市</c:v>
                </c:pt>
                <c:pt idx="30">
                  <c:v>岸和田市</c:v>
                </c:pt>
                <c:pt idx="31">
                  <c:v>泉大津市</c:v>
                </c:pt>
                <c:pt idx="32">
                  <c:v>河内長野市</c:v>
                </c:pt>
                <c:pt idx="33">
                  <c:v>富田林市</c:v>
                </c:pt>
                <c:pt idx="34">
                  <c:v>高槻市</c:v>
                </c:pt>
                <c:pt idx="35">
                  <c:v>貝塚市</c:v>
                </c:pt>
                <c:pt idx="36">
                  <c:v>摂津市</c:v>
                </c:pt>
                <c:pt idx="37">
                  <c:v>藤井寺市</c:v>
                </c:pt>
                <c:pt idx="38">
                  <c:v>門真市</c:v>
                </c:pt>
                <c:pt idx="39">
                  <c:v>河南町</c:v>
                </c:pt>
                <c:pt idx="40">
                  <c:v>泉佐野市</c:v>
                </c:pt>
                <c:pt idx="41">
                  <c:v>田尻町</c:v>
                </c:pt>
                <c:pt idx="42">
                  <c:v>能勢町</c:v>
                </c:pt>
              </c:strCache>
            </c:strRef>
          </c:cat>
          <c:val>
            <c:numRef>
              <c:f>市区町村別_有所見者割合!$BX$6:$BX$48</c:f>
              <c:numCache>
                <c:formatCode>0.0%</c:formatCode>
                <c:ptCount val="43"/>
                <c:pt idx="0">
                  <c:v>0.48992576882290562</c:v>
                </c:pt>
                <c:pt idx="1">
                  <c:v>0.48523206751054854</c:v>
                </c:pt>
                <c:pt idx="2">
                  <c:v>0.46889089269612261</c:v>
                </c:pt>
                <c:pt idx="3">
                  <c:v>0.46517412935323382</c:v>
                </c:pt>
                <c:pt idx="4">
                  <c:v>0.46125962845491619</c:v>
                </c:pt>
                <c:pt idx="5">
                  <c:v>0.45995893223819301</c:v>
                </c:pt>
                <c:pt idx="6">
                  <c:v>0.45602334305960818</c:v>
                </c:pt>
                <c:pt idx="7">
                  <c:v>0.45323741007194246</c:v>
                </c:pt>
                <c:pt idx="8">
                  <c:v>0.45098039215686275</c:v>
                </c:pt>
                <c:pt idx="9">
                  <c:v>0.44928703778296947</c:v>
                </c:pt>
                <c:pt idx="10">
                  <c:v>0.44707347447073476</c:v>
                </c:pt>
                <c:pt idx="11">
                  <c:v>0.44706675657451111</c:v>
                </c:pt>
                <c:pt idx="12">
                  <c:v>0.44327040480886637</c:v>
                </c:pt>
                <c:pt idx="13">
                  <c:v>0.44151189312479633</c:v>
                </c:pt>
                <c:pt idx="14">
                  <c:v>0.44140226917589509</c:v>
                </c:pt>
                <c:pt idx="15">
                  <c:v>0.44068692206076621</c:v>
                </c:pt>
                <c:pt idx="16">
                  <c:v>0.43189625973774615</c:v>
                </c:pt>
                <c:pt idx="17">
                  <c:v>0.43097305722556223</c:v>
                </c:pt>
                <c:pt idx="18">
                  <c:v>0.42869155734947861</c:v>
                </c:pt>
                <c:pt idx="19">
                  <c:v>0.42704460966542751</c:v>
                </c:pt>
                <c:pt idx="20">
                  <c:v>0.42521050024764734</c:v>
                </c:pt>
                <c:pt idx="21">
                  <c:v>0.42483349191246433</c:v>
                </c:pt>
                <c:pt idx="22">
                  <c:v>0.42284569138276551</c:v>
                </c:pt>
                <c:pt idx="23">
                  <c:v>0.42274412855377008</c:v>
                </c:pt>
                <c:pt idx="24">
                  <c:v>0.42212496226984608</c:v>
                </c:pt>
                <c:pt idx="25">
                  <c:v>0.41829393627954781</c:v>
                </c:pt>
                <c:pt idx="26">
                  <c:v>0.41818181818181815</c:v>
                </c:pt>
                <c:pt idx="27">
                  <c:v>0.41468388851121685</c:v>
                </c:pt>
                <c:pt idx="28">
                  <c:v>0.41418120427687111</c:v>
                </c:pt>
                <c:pt idx="29">
                  <c:v>0.40817105765559375</c:v>
                </c:pt>
                <c:pt idx="30">
                  <c:v>0.40738997411155564</c:v>
                </c:pt>
                <c:pt idx="31">
                  <c:v>0.39816091954022986</c:v>
                </c:pt>
                <c:pt idx="32">
                  <c:v>0.3981278629755029</c:v>
                </c:pt>
                <c:pt idx="33">
                  <c:v>0.39421613394216132</c:v>
                </c:pt>
                <c:pt idx="34">
                  <c:v>0.39224358974358975</c:v>
                </c:pt>
                <c:pt idx="35">
                  <c:v>0.38786407766990294</c:v>
                </c:pt>
                <c:pt idx="36">
                  <c:v>0.38596491228070173</c:v>
                </c:pt>
                <c:pt idx="37">
                  <c:v>0.3849359928550164</c:v>
                </c:pt>
                <c:pt idx="38">
                  <c:v>0.37870937352802636</c:v>
                </c:pt>
                <c:pt idx="39">
                  <c:v>0.37303664921465968</c:v>
                </c:pt>
                <c:pt idx="40">
                  <c:v>0.36091234347048301</c:v>
                </c:pt>
                <c:pt idx="41">
                  <c:v>0.35964912280701755</c:v>
                </c:pt>
                <c:pt idx="42">
                  <c:v>0.33245382585751981</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815616"/>
        <c:axId val="4649375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6794209187184"/>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950-4688-B4FA-467587E496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市区町村別_有所見者割合!$DB$6:$DB$48</c:f>
              <c:numCache>
                <c:formatCode>0.0%</c:formatCode>
                <c:ptCount val="43"/>
                <c:pt idx="0">
                  <c:v>0.42800012027543072</c:v>
                </c:pt>
                <c:pt idx="1">
                  <c:v>0.42800012027543072</c:v>
                </c:pt>
                <c:pt idx="2">
                  <c:v>0.42800012027543072</c:v>
                </c:pt>
                <c:pt idx="3">
                  <c:v>0.42800012027543072</c:v>
                </c:pt>
                <c:pt idx="4">
                  <c:v>0.42800012027543072</c:v>
                </c:pt>
                <c:pt idx="5">
                  <c:v>0.42800012027543072</c:v>
                </c:pt>
                <c:pt idx="6">
                  <c:v>0.42800012027543072</c:v>
                </c:pt>
                <c:pt idx="7">
                  <c:v>0.42800012027543072</c:v>
                </c:pt>
                <c:pt idx="8">
                  <c:v>0.42800012027543072</c:v>
                </c:pt>
                <c:pt idx="9">
                  <c:v>0.42800012027543072</c:v>
                </c:pt>
                <c:pt idx="10">
                  <c:v>0.42800012027543072</c:v>
                </c:pt>
                <c:pt idx="11">
                  <c:v>0.42800012027543072</c:v>
                </c:pt>
                <c:pt idx="12">
                  <c:v>0.42800012027543072</c:v>
                </c:pt>
                <c:pt idx="13">
                  <c:v>0.42800012027543072</c:v>
                </c:pt>
                <c:pt idx="14">
                  <c:v>0.42800012027543072</c:v>
                </c:pt>
                <c:pt idx="15">
                  <c:v>0.42800012027543072</c:v>
                </c:pt>
                <c:pt idx="16">
                  <c:v>0.42800012027543072</c:v>
                </c:pt>
                <c:pt idx="17">
                  <c:v>0.42800012027543072</c:v>
                </c:pt>
                <c:pt idx="18">
                  <c:v>0.42800012027543072</c:v>
                </c:pt>
                <c:pt idx="19">
                  <c:v>0.42800012027543072</c:v>
                </c:pt>
                <c:pt idx="20">
                  <c:v>0.42800012027543072</c:v>
                </c:pt>
                <c:pt idx="21">
                  <c:v>0.42800012027543072</c:v>
                </c:pt>
                <c:pt idx="22">
                  <c:v>0.42800012027543072</c:v>
                </c:pt>
                <c:pt idx="23">
                  <c:v>0.42800012027543072</c:v>
                </c:pt>
                <c:pt idx="24">
                  <c:v>0.42800012027543072</c:v>
                </c:pt>
                <c:pt idx="25">
                  <c:v>0.42800012027543072</c:v>
                </c:pt>
                <c:pt idx="26">
                  <c:v>0.42800012027543072</c:v>
                </c:pt>
                <c:pt idx="27">
                  <c:v>0.42800012027543072</c:v>
                </c:pt>
                <c:pt idx="28">
                  <c:v>0.42800012027543072</c:v>
                </c:pt>
                <c:pt idx="29">
                  <c:v>0.42800012027543072</c:v>
                </c:pt>
                <c:pt idx="30">
                  <c:v>0.42800012027543072</c:v>
                </c:pt>
                <c:pt idx="31">
                  <c:v>0.42800012027543072</c:v>
                </c:pt>
                <c:pt idx="32">
                  <c:v>0.42800012027543072</c:v>
                </c:pt>
                <c:pt idx="33">
                  <c:v>0.42800012027543072</c:v>
                </c:pt>
                <c:pt idx="34">
                  <c:v>0.42800012027543072</c:v>
                </c:pt>
                <c:pt idx="35">
                  <c:v>0.42800012027543072</c:v>
                </c:pt>
                <c:pt idx="36">
                  <c:v>0.42800012027543072</c:v>
                </c:pt>
                <c:pt idx="37">
                  <c:v>0.42800012027543072</c:v>
                </c:pt>
                <c:pt idx="38">
                  <c:v>0.42800012027543072</c:v>
                </c:pt>
                <c:pt idx="39">
                  <c:v>0.42800012027543072</c:v>
                </c:pt>
                <c:pt idx="40">
                  <c:v>0.42800012027543072</c:v>
                </c:pt>
                <c:pt idx="41">
                  <c:v>0.42800012027543072</c:v>
                </c:pt>
                <c:pt idx="42">
                  <c:v>0.42800012027543072</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938688"/>
        <c:axId val="464938112"/>
      </c:scatterChart>
      <c:catAx>
        <c:axId val="464815616"/>
        <c:scaling>
          <c:orientation val="maxMin"/>
        </c:scaling>
        <c:delete val="0"/>
        <c:axPos val="l"/>
        <c:numFmt formatCode="General" sourceLinked="0"/>
        <c:majorTickMark val="none"/>
        <c:minorTickMark val="none"/>
        <c:tickLblPos val="nextTo"/>
        <c:spPr>
          <a:ln>
            <a:solidFill>
              <a:srgbClr val="7F7F7F"/>
            </a:solidFill>
          </a:ln>
        </c:spPr>
        <c:crossAx val="464937536"/>
        <c:crossesAt val="0"/>
        <c:auto val="1"/>
        <c:lblAlgn val="ctr"/>
        <c:lblOffset val="100"/>
        <c:noMultiLvlLbl val="0"/>
      </c:catAx>
      <c:valAx>
        <c:axId val="4649375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815616"/>
        <c:crosses val="autoZero"/>
        <c:crossBetween val="between"/>
      </c:valAx>
      <c:valAx>
        <c:axId val="464938112"/>
        <c:scaling>
          <c:orientation val="minMax"/>
          <c:max val="50"/>
          <c:min val="0"/>
        </c:scaling>
        <c:delete val="1"/>
        <c:axPos val="r"/>
        <c:numFmt formatCode="General" sourceLinked="1"/>
        <c:majorTickMark val="out"/>
        <c:minorTickMark val="none"/>
        <c:tickLblPos val="nextTo"/>
        <c:crossAx val="464938688"/>
        <c:crosses val="max"/>
        <c:crossBetween val="midCat"/>
      </c:valAx>
      <c:valAx>
        <c:axId val="464938688"/>
        <c:scaling>
          <c:orientation val="minMax"/>
        </c:scaling>
        <c:delete val="1"/>
        <c:axPos val="b"/>
        <c:numFmt formatCode="0.0%" sourceLinked="1"/>
        <c:majorTickMark val="out"/>
        <c:minorTickMark val="none"/>
        <c:tickLblPos val="nextTo"/>
        <c:crossAx val="4649381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市区町村別_有所見者割合!$BZ$5</c:f>
              <c:strCache>
                <c:ptCount val="1"/>
                <c:pt idx="0">
                  <c:v>前年度との差分(有所見者割合 LDLコレステロール)</c:v>
                </c:pt>
              </c:strCache>
            </c:strRef>
          </c:tx>
          <c:spPr>
            <a:solidFill>
              <a:schemeClr val="accent1"/>
            </a:solidFill>
            <a:ln>
              <a:noFill/>
            </a:ln>
          </c:spPr>
          <c:invertIfNegative val="0"/>
          <c:dLbls>
            <c:dLbl>
              <c:idx val="10"/>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D-4616-BFD8-8BC61FADB763}"/>
                </c:ext>
              </c:extLst>
            </c:dLbl>
            <c:dLbl>
              <c:idx val="13"/>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D-4616-BFD8-8BC61FADB763}"/>
                </c:ext>
              </c:extLst>
            </c:dLbl>
            <c:dLbl>
              <c:idx val="20"/>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D-4616-BFD8-8BC61FADB763}"/>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市区町村別_有所見者割合!$BW$6:$BW$48</c:f>
              <c:strCache>
                <c:ptCount val="43"/>
                <c:pt idx="0">
                  <c:v>島本町</c:v>
                </c:pt>
                <c:pt idx="1">
                  <c:v>太子町</c:v>
                </c:pt>
                <c:pt idx="2">
                  <c:v>阪南市</c:v>
                </c:pt>
                <c:pt idx="3">
                  <c:v>箕面市</c:v>
                </c:pt>
                <c:pt idx="4">
                  <c:v>豊能町</c:v>
                </c:pt>
                <c:pt idx="5">
                  <c:v>忠岡町</c:v>
                </c:pt>
                <c:pt idx="6">
                  <c:v>豊中市</c:v>
                </c:pt>
                <c:pt idx="7">
                  <c:v>千早赤阪村</c:v>
                </c:pt>
                <c:pt idx="8">
                  <c:v>交野市</c:v>
                </c:pt>
                <c:pt idx="9">
                  <c:v>東大阪市</c:v>
                </c:pt>
                <c:pt idx="10">
                  <c:v>四條畷市</c:v>
                </c:pt>
                <c:pt idx="11">
                  <c:v>泉南市</c:v>
                </c:pt>
                <c:pt idx="12">
                  <c:v>堺市</c:v>
                </c:pt>
                <c:pt idx="13">
                  <c:v>八尾市</c:v>
                </c:pt>
                <c:pt idx="14">
                  <c:v>吹田市</c:v>
                </c:pt>
                <c:pt idx="15">
                  <c:v>枚方市</c:v>
                </c:pt>
                <c:pt idx="16">
                  <c:v>大阪市</c:v>
                </c:pt>
                <c:pt idx="17">
                  <c:v>寝屋川市</c:v>
                </c:pt>
                <c:pt idx="18">
                  <c:v>池田市</c:v>
                </c:pt>
                <c:pt idx="19">
                  <c:v>大阪狭山市</c:v>
                </c:pt>
                <c:pt idx="20">
                  <c:v>茨木市</c:v>
                </c:pt>
                <c:pt idx="21">
                  <c:v>柏原市</c:v>
                </c:pt>
                <c:pt idx="22">
                  <c:v>高石市</c:v>
                </c:pt>
                <c:pt idx="23">
                  <c:v>羽曳野市</c:v>
                </c:pt>
                <c:pt idx="24">
                  <c:v>和泉市</c:v>
                </c:pt>
                <c:pt idx="25">
                  <c:v>熊取町</c:v>
                </c:pt>
                <c:pt idx="26">
                  <c:v>岬町</c:v>
                </c:pt>
                <c:pt idx="27">
                  <c:v>松原市</c:v>
                </c:pt>
                <c:pt idx="28">
                  <c:v>大東市</c:v>
                </c:pt>
                <c:pt idx="29">
                  <c:v>守口市</c:v>
                </c:pt>
                <c:pt idx="30">
                  <c:v>岸和田市</c:v>
                </c:pt>
                <c:pt idx="31">
                  <c:v>泉大津市</c:v>
                </c:pt>
                <c:pt idx="32">
                  <c:v>河内長野市</c:v>
                </c:pt>
                <c:pt idx="33">
                  <c:v>富田林市</c:v>
                </c:pt>
                <c:pt idx="34">
                  <c:v>高槻市</c:v>
                </c:pt>
                <c:pt idx="35">
                  <c:v>貝塚市</c:v>
                </c:pt>
                <c:pt idx="36">
                  <c:v>摂津市</c:v>
                </c:pt>
                <c:pt idx="37">
                  <c:v>藤井寺市</c:v>
                </c:pt>
                <c:pt idx="38">
                  <c:v>門真市</c:v>
                </c:pt>
                <c:pt idx="39">
                  <c:v>河南町</c:v>
                </c:pt>
                <c:pt idx="40">
                  <c:v>泉佐野市</c:v>
                </c:pt>
                <c:pt idx="41">
                  <c:v>田尻町</c:v>
                </c:pt>
                <c:pt idx="42">
                  <c:v>能勢町</c:v>
                </c:pt>
              </c:strCache>
            </c:strRef>
          </c:cat>
          <c:val>
            <c:numRef>
              <c:f>市区町村別_有所見者割合!$BZ$6:$BZ$48</c:f>
              <c:numCache>
                <c:formatCode>General</c:formatCode>
                <c:ptCount val="43"/>
                <c:pt idx="0">
                  <c:v>0.9000000000000008</c:v>
                </c:pt>
                <c:pt idx="1">
                  <c:v>1.699999999999996</c:v>
                </c:pt>
                <c:pt idx="2">
                  <c:v>2.599999999999997</c:v>
                </c:pt>
                <c:pt idx="3">
                  <c:v>-0.99999999999999534</c:v>
                </c:pt>
                <c:pt idx="4">
                  <c:v>-0.40000000000000036</c:v>
                </c:pt>
                <c:pt idx="5">
                  <c:v>-0.20000000000000018</c:v>
                </c:pt>
                <c:pt idx="6">
                  <c:v>-0.40000000000000036</c:v>
                </c:pt>
                <c:pt idx="7">
                  <c:v>2.7000000000000024</c:v>
                </c:pt>
                <c:pt idx="8">
                  <c:v>-2.0999999999999961</c:v>
                </c:pt>
                <c:pt idx="9">
                  <c:v>-0.40000000000000036</c:v>
                </c:pt>
                <c:pt idx="10">
                  <c:v>-0.10000000000000009</c:v>
                </c:pt>
                <c:pt idx="11">
                  <c:v>-0.40000000000000036</c:v>
                </c:pt>
                <c:pt idx="12">
                  <c:v>1.0000000000000009</c:v>
                </c:pt>
                <c:pt idx="13">
                  <c:v>-0.10000000000000009</c:v>
                </c:pt>
                <c:pt idx="14">
                  <c:v>0</c:v>
                </c:pt>
                <c:pt idx="15">
                  <c:v>-1.2000000000000011</c:v>
                </c:pt>
                <c:pt idx="16">
                  <c:v>0.20000000000000018</c:v>
                </c:pt>
                <c:pt idx="17">
                  <c:v>-0.20000000000000018</c:v>
                </c:pt>
                <c:pt idx="18">
                  <c:v>-1.4000000000000012</c:v>
                </c:pt>
                <c:pt idx="19">
                  <c:v>-2.6000000000000023</c:v>
                </c:pt>
                <c:pt idx="20">
                  <c:v>-0.10000000000000009</c:v>
                </c:pt>
                <c:pt idx="21">
                  <c:v>0.70000000000000062</c:v>
                </c:pt>
                <c:pt idx="22">
                  <c:v>-1.8000000000000016</c:v>
                </c:pt>
                <c:pt idx="23">
                  <c:v>-2.6000000000000023</c:v>
                </c:pt>
                <c:pt idx="24">
                  <c:v>0.9000000000000008</c:v>
                </c:pt>
                <c:pt idx="25">
                  <c:v>-0.40000000000000036</c:v>
                </c:pt>
                <c:pt idx="26">
                  <c:v>-0.30000000000000027</c:v>
                </c:pt>
                <c:pt idx="27">
                  <c:v>1.1999999999999955</c:v>
                </c:pt>
                <c:pt idx="28">
                  <c:v>-1.2000000000000011</c:v>
                </c:pt>
                <c:pt idx="29">
                  <c:v>2.599999999999997</c:v>
                </c:pt>
                <c:pt idx="30">
                  <c:v>-0.80000000000000071</c:v>
                </c:pt>
                <c:pt idx="31">
                  <c:v>0.70000000000000062</c:v>
                </c:pt>
                <c:pt idx="32">
                  <c:v>-0.80000000000000071</c:v>
                </c:pt>
                <c:pt idx="33">
                  <c:v>-1.100000000000001</c:v>
                </c:pt>
                <c:pt idx="34">
                  <c:v>-0.40000000000000036</c:v>
                </c:pt>
                <c:pt idx="35">
                  <c:v>-0.70000000000000062</c:v>
                </c:pt>
                <c:pt idx="36">
                  <c:v>-1.5000000000000013</c:v>
                </c:pt>
                <c:pt idx="37">
                  <c:v>-0.9000000000000008</c:v>
                </c:pt>
                <c:pt idx="38">
                  <c:v>-1.100000000000001</c:v>
                </c:pt>
                <c:pt idx="39">
                  <c:v>0.60000000000000053</c:v>
                </c:pt>
                <c:pt idx="40">
                  <c:v>0.20000000000000018</c:v>
                </c:pt>
                <c:pt idx="41">
                  <c:v>1.2000000000000011</c:v>
                </c:pt>
                <c:pt idx="42">
                  <c:v>-0.30000000000000027</c:v>
                </c:pt>
              </c:numCache>
            </c:numRef>
          </c:val>
          <c:extLst>
            <c:ext xmlns:c16="http://schemas.microsoft.com/office/drawing/2014/chart" uri="{C3380CC4-5D6E-409C-BE32-E72D297353CC}">
              <c16:uniqueId val="{00000026-2AB5-48D6-8A85-4A9198E0062F}"/>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2AB5-48D6-8A85-4A9198E0062F}"/>
              </c:ext>
            </c:extLst>
          </c:dPt>
          <c:dLbls>
            <c:dLbl>
              <c:idx val="0"/>
              <c:layout>
                <c:manualLayout>
                  <c:x val="-0.11895772946859903"/>
                  <c:y val="-0.89810380952380953"/>
                </c:manualLayout>
              </c:layout>
              <c:tx>
                <c:rich>
                  <a:bodyPr/>
                  <a:lstStyle/>
                  <a:p>
                    <a:fld id="{ED86A01C-D212-4D2E-84DF-A4F4FDF9CE35}" type="SERIESNAME">
                      <a:rPr lang="ja-JP" altLang="en-US"/>
                      <a:pPr/>
                      <a:t>[系列名]</a:t>
                    </a:fld>
                    <a:r>
                      <a:rPr lang="ja-JP" altLang="en-US" baseline="0"/>
                      <a:t>
</a:t>
                    </a:r>
                    <a:fld id="{74109776-A5DF-4AE8-B29C-CA9E7DA56763}"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2AB5-48D6-8A85-4A9198E0062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市区町村別_有所見者割合!$DD$6:$DD$48</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2AB5-48D6-8A85-4A9198E0062F}"/>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市区町村別_有所見者割合!$CA$4</c:f>
              <c:strCache>
                <c:ptCount val="1"/>
                <c:pt idx="0">
                  <c:v>有所見者割合 空腹時血糖</c:v>
                </c:pt>
              </c:strCache>
            </c:strRef>
          </c:tx>
          <c:spPr>
            <a:solidFill>
              <a:schemeClr val="accent4">
                <a:lumMod val="60000"/>
                <a:lumOff val="40000"/>
              </a:schemeClr>
            </a:solidFill>
            <a:ln>
              <a:noFill/>
            </a:ln>
          </c:spPr>
          <c:invertIfNegative val="0"/>
          <c:dLbls>
            <c:dLbl>
              <c:idx val="1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C5-478B-AB23-BFC670727BC1}"/>
                </c:ext>
              </c:extLst>
            </c:dLbl>
            <c:dLbl>
              <c:idx val="1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C5-478B-AB23-BFC670727BC1}"/>
                </c:ext>
              </c:extLst>
            </c:dLbl>
            <c:dLbl>
              <c:idx val="2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C5-478B-AB23-BFC670727BC1}"/>
                </c:ext>
              </c:extLst>
            </c:dLbl>
            <c:dLbl>
              <c:idx val="21"/>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C5-478B-AB23-BFC670727BC1}"/>
                </c:ext>
              </c:extLst>
            </c:dLbl>
            <c:dLbl>
              <c:idx val="22"/>
              <c:layout>
                <c:manualLayout>
                  <c:x val="9.20289855072474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C5-478B-AB23-BFC670727BC1}"/>
                </c:ext>
              </c:extLst>
            </c:dLbl>
            <c:dLbl>
              <c:idx val="23"/>
              <c:layout>
                <c:manualLayout>
                  <c:x val="9.202898550724526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C5-478B-AB23-BFC670727BC1}"/>
                </c:ext>
              </c:extLst>
            </c:dLbl>
            <c:dLbl>
              <c:idx val="24"/>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C5-478B-AB23-BFC670727BC1}"/>
                </c:ext>
              </c:extLst>
            </c:dLbl>
            <c:dLbl>
              <c:idx val="25"/>
              <c:layout>
                <c:manualLayout>
                  <c:x val="1.073671497584541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C5-478B-AB23-BFC670727BC1}"/>
                </c:ext>
              </c:extLst>
            </c:dLbl>
            <c:dLbl>
              <c:idx val="26"/>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C5-478B-AB23-BFC670727BC1}"/>
                </c:ext>
              </c:extLst>
            </c:dLbl>
            <c:dLbl>
              <c:idx val="27"/>
              <c:layout>
                <c:manualLayout>
                  <c:x val="1.53381642512077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C5-478B-AB23-BFC670727BC1}"/>
                </c:ext>
              </c:extLst>
            </c:dLbl>
            <c:dLbl>
              <c:idx val="28"/>
              <c:layout>
                <c:manualLayout>
                  <c:x val="1.68719806763283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C5-478B-AB23-BFC670727BC1}"/>
                </c:ext>
              </c:extLst>
            </c:dLbl>
            <c:dLbl>
              <c:idx val="29"/>
              <c:layout>
                <c:manualLayout>
                  <c:x val="1.993961352657005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AC5-478B-AB23-BFC670727BC1}"/>
                </c:ext>
              </c:extLst>
            </c:dLbl>
            <c:dLbl>
              <c:idx val="30"/>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C5-478B-AB23-BFC670727BC1}"/>
                </c:ext>
              </c:extLst>
            </c:dLbl>
            <c:dLbl>
              <c:idx val="31"/>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AC5-478B-AB23-BFC670727BC1}"/>
                </c:ext>
              </c:extLst>
            </c:dLbl>
            <c:dLbl>
              <c:idx val="32"/>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AC5-478B-AB23-BFC670727BC1}"/>
                </c:ext>
              </c:extLst>
            </c:dLbl>
            <c:dLbl>
              <c:idx val="33"/>
              <c:layout>
                <c:manualLayout>
                  <c:x val="2.6074879227053139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AC5-478B-AB23-BFC670727BC1}"/>
                </c:ext>
              </c:extLst>
            </c:dLbl>
            <c:dLbl>
              <c:idx val="34"/>
              <c:layout>
                <c:manualLayout>
                  <c:x val="3.52777777777777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AC5-478B-AB23-BFC670727BC1}"/>
                </c:ext>
              </c:extLst>
            </c:dLbl>
            <c:dLbl>
              <c:idx val="3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AC5-478B-AB23-BFC670727BC1}"/>
                </c:ext>
              </c:extLst>
            </c:dLbl>
            <c:dLbl>
              <c:idx val="3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AC5-478B-AB23-BFC670727BC1}"/>
                </c:ext>
              </c:extLst>
            </c:dLbl>
            <c:dLbl>
              <c:idx val="37"/>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AC5-478B-AB23-BFC670727BC1}"/>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市区町村別_有所見者割合!$CA$6:$CA$48</c:f>
              <c:strCache>
                <c:ptCount val="43"/>
                <c:pt idx="0">
                  <c:v>門真市</c:v>
                </c:pt>
                <c:pt idx="1">
                  <c:v>堺市</c:v>
                </c:pt>
                <c:pt idx="2">
                  <c:v>和泉市</c:v>
                </c:pt>
                <c:pt idx="3">
                  <c:v>田尻町</c:v>
                </c:pt>
                <c:pt idx="4">
                  <c:v>箕面市</c:v>
                </c:pt>
                <c:pt idx="5">
                  <c:v>岬町</c:v>
                </c:pt>
                <c:pt idx="6">
                  <c:v>松原市</c:v>
                </c:pt>
                <c:pt idx="7">
                  <c:v>泉佐野市</c:v>
                </c:pt>
                <c:pt idx="8">
                  <c:v>守口市</c:v>
                </c:pt>
                <c:pt idx="9">
                  <c:v>河内長野市</c:v>
                </c:pt>
                <c:pt idx="10">
                  <c:v>枚方市</c:v>
                </c:pt>
                <c:pt idx="11">
                  <c:v>岸和田市</c:v>
                </c:pt>
                <c:pt idx="12">
                  <c:v>能勢町</c:v>
                </c:pt>
                <c:pt idx="13">
                  <c:v>河南町</c:v>
                </c:pt>
                <c:pt idx="14">
                  <c:v>豊能町</c:v>
                </c:pt>
                <c:pt idx="15">
                  <c:v>高石市</c:v>
                </c:pt>
                <c:pt idx="16">
                  <c:v>大阪市</c:v>
                </c:pt>
                <c:pt idx="17">
                  <c:v>吹田市</c:v>
                </c:pt>
                <c:pt idx="18">
                  <c:v>泉南市</c:v>
                </c:pt>
                <c:pt idx="19">
                  <c:v>大東市</c:v>
                </c:pt>
                <c:pt idx="20">
                  <c:v>阪南市</c:v>
                </c:pt>
                <c:pt idx="21">
                  <c:v>池田市</c:v>
                </c:pt>
                <c:pt idx="22">
                  <c:v>忠岡町</c:v>
                </c:pt>
                <c:pt idx="23">
                  <c:v>寝屋川市</c:v>
                </c:pt>
                <c:pt idx="24">
                  <c:v>柏原市</c:v>
                </c:pt>
                <c:pt idx="25">
                  <c:v>富田林市</c:v>
                </c:pt>
                <c:pt idx="26">
                  <c:v>高槻市</c:v>
                </c:pt>
                <c:pt idx="27">
                  <c:v>摂津市</c:v>
                </c:pt>
                <c:pt idx="28">
                  <c:v>豊中市</c:v>
                </c:pt>
                <c:pt idx="29">
                  <c:v>茨木市</c:v>
                </c:pt>
                <c:pt idx="30">
                  <c:v>貝塚市</c:v>
                </c:pt>
                <c:pt idx="31">
                  <c:v>熊取町</c:v>
                </c:pt>
                <c:pt idx="32">
                  <c:v>四條畷市</c:v>
                </c:pt>
                <c:pt idx="33">
                  <c:v>泉大津市</c:v>
                </c:pt>
                <c:pt idx="34">
                  <c:v>交野市</c:v>
                </c:pt>
                <c:pt idx="35">
                  <c:v>八尾市</c:v>
                </c:pt>
                <c:pt idx="36">
                  <c:v>太子町</c:v>
                </c:pt>
                <c:pt idx="37">
                  <c:v>藤井寺市</c:v>
                </c:pt>
                <c:pt idx="38">
                  <c:v>東大阪市</c:v>
                </c:pt>
                <c:pt idx="39">
                  <c:v>羽曳野市</c:v>
                </c:pt>
                <c:pt idx="40">
                  <c:v>千早赤阪村</c:v>
                </c:pt>
                <c:pt idx="41">
                  <c:v>大阪狭山市</c:v>
                </c:pt>
                <c:pt idx="42">
                  <c:v>島本町</c:v>
                </c:pt>
              </c:strCache>
            </c:strRef>
          </c:cat>
          <c:val>
            <c:numRef>
              <c:f>市区町村別_有所見者割合!$CB$6:$CB$48</c:f>
              <c:numCache>
                <c:formatCode>0.0%</c:formatCode>
                <c:ptCount val="43"/>
                <c:pt idx="0">
                  <c:v>0.45473811686345744</c:v>
                </c:pt>
                <c:pt idx="1">
                  <c:v>0.44777497085114654</c:v>
                </c:pt>
                <c:pt idx="2">
                  <c:v>0.44032994032994033</c:v>
                </c:pt>
                <c:pt idx="3">
                  <c:v>0.4370860927152318</c:v>
                </c:pt>
                <c:pt idx="4">
                  <c:v>0.43374520664678312</c:v>
                </c:pt>
                <c:pt idx="5">
                  <c:v>0.43205574912891986</c:v>
                </c:pt>
                <c:pt idx="6">
                  <c:v>0.43199685534591192</c:v>
                </c:pt>
                <c:pt idx="7">
                  <c:v>0.43046007403490216</c:v>
                </c:pt>
                <c:pt idx="8">
                  <c:v>0.42670157068062825</c:v>
                </c:pt>
                <c:pt idx="9">
                  <c:v>0.42584502184410211</c:v>
                </c:pt>
                <c:pt idx="10">
                  <c:v>0.4254821194532859</c:v>
                </c:pt>
                <c:pt idx="11">
                  <c:v>0.42343324250681197</c:v>
                </c:pt>
                <c:pt idx="12">
                  <c:v>0.42153846153846153</c:v>
                </c:pt>
                <c:pt idx="13">
                  <c:v>0.42053445850914206</c:v>
                </c:pt>
                <c:pt idx="14">
                  <c:v>0.42014742014742013</c:v>
                </c:pt>
                <c:pt idx="15">
                  <c:v>0.41988950276243092</c:v>
                </c:pt>
                <c:pt idx="16">
                  <c:v>0.41806020066889632</c:v>
                </c:pt>
                <c:pt idx="17">
                  <c:v>0.41645121785276906</c:v>
                </c:pt>
                <c:pt idx="18">
                  <c:v>0.41235392320534225</c:v>
                </c:pt>
                <c:pt idx="19">
                  <c:v>0.41036645757675799</c:v>
                </c:pt>
                <c:pt idx="20">
                  <c:v>0.41004184100418412</c:v>
                </c:pt>
                <c:pt idx="21">
                  <c:v>0.40865182696346075</c:v>
                </c:pt>
                <c:pt idx="22">
                  <c:v>0.40712468193384221</c:v>
                </c:pt>
                <c:pt idx="23">
                  <c:v>0.40663674690602475</c:v>
                </c:pt>
                <c:pt idx="24">
                  <c:v>0.40640703517587939</c:v>
                </c:pt>
                <c:pt idx="25">
                  <c:v>0.40554030446718242</c:v>
                </c:pt>
                <c:pt idx="26">
                  <c:v>0.40328315303729478</c:v>
                </c:pt>
                <c:pt idx="27">
                  <c:v>0.40269886363636365</c:v>
                </c:pt>
                <c:pt idx="28">
                  <c:v>0.40181974671093079</c:v>
                </c:pt>
                <c:pt idx="29">
                  <c:v>0.39970678395308545</c:v>
                </c:pt>
                <c:pt idx="30">
                  <c:v>0.39655172413793105</c:v>
                </c:pt>
                <c:pt idx="31">
                  <c:v>0.39629629629629631</c:v>
                </c:pt>
                <c:pt idx="32">
                  <c:v>0.3961977186311787</c:v>
                </c:pt>
                <c:pt idx="33">
                  <c:v>0.39569160997732428</c:v>
                </c:pt>
                <c:pt idx="34">
                  <c:v>0.39005087620124362</c:v>
                </c:pt>
                <c:pt idx="35">
                  <c:v>0.38891997761611641</c:v>
                </c:pt>
                <c:pt idx="36">
                  <c:v>0.38847117794486213</c:v>
                </c:pt>
                <c:pt idx="37">
                  <c:v>0.38649900727994707</c:v>
                </c:pt>
                <c:pt idx="38">
                  <c:v>0.38042599083310863</c:v>
                </c:pt>
                <c:pt idx="39">
                  <c:v>0.37855201383741044</c:v>
                </c:pt>
                <c:pt idx="40">
                  <c:v>0.37336814621409919</c:v>
                </c:pt>
                <c:pt idx="41">
                  <c:v>0.3677153171738009</c:v>
                </c:pt>
                <c:pt idx="42">
                  <c:v>0.34597701149425286</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018944"/>
        <c:axId val="4649415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184782608695652"/>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05B-4B1E-8FDD-7E7A53540B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市区町村別_有所見者割合!$DE$6:$DE$48</c:f>
              <c:numCache>
                <c:formatCode>0.0%</c:formatCode>
                <c:ptCount val="43"/>
                <c:pt idx="0">
                  <c:v>0.41389089256247347</c:v>
                </c:pt>
                <c:pt idx="1">
                  <c:v>0.41389089256247347</c:v>
                </c:pt>
                <c:pt idx="2">
                  <c:v>0.41389089256247347</c:v>
                </c:pt>
                <c:pt idx="3">
                  <c:v>0.41389089256247347</c:v>
                </c:pt>
                <c:pt idx="4">
                  <c:v>0.41389089256247347</c:v>
                </c:pt>
                <c:pt idx="5">
                  <c:v>0.41389089256247347</c:v>
                </c:pt>
                <c:pt idx="6">
                  <c:v>0.41389089256247347</c:v>
                </c:pt>
                <c:pt idx="7">
                  <c:v>0.41389089256247347</c:v>
                </c:pt>
                <c:pt idx="8">
                  <c:v>0.41389089256247347</c:v>
                </c:pt>
                <c:pt idx="9">
                  <c:v>0.41389089256247347</c:v>
                </c:pt>
                <c:pt idx="10">
                  <c:v>0.41389089256247347</c:v>
                </c:pt>
                <c:pt idx="11">
                  <c:v>0.41389089256247347</c:v>
                </c:pt>
                <c:pt idx="12">
                  <c:v>0.41389089256247347</c:v>
                </c:pt>
                <c:pt idx="13">
                  <c:v>0.41389089256247347</c:v>
                </c:pt>
                <c:pt idx="14">
                  <c:v>0.41389089256247347</c:v>
                </c:pt>
                <c:pt idx="15">
                  <c:v>0.41389089256247347</c:v>
                </c:pt>
                <c:pt idx="16">
                  <c:v>0.41389089256247347</c:v>
                </c:pt>
                <c:pt idx="17">
                  <c:v>0.41389089256247347</c:v>
                </c:pt>
                <c:pt idx="18">
                  <c:v>0.41389089256247347</c:v>
                </c:pt>
                <c:pt idx="19">
                  <c:v>0.41389089256247347</c:v>
                </c:pt>
                <c:pt idx="20">
                  <c:v>0.41389089256247347</c:v>
                </c:pt>
                <c:pt idx="21">
                  <c:v>0.41389089256247347</c:v>
                </c:pt>
                <c:pt idx="22">
                  <c:v>0.41389089256247347</c:v>
                </c:pt>
                <c:pt idx="23">
                  <c:v>0.41389089256247347</c:v>
                </c:pt>
                <c:pt idx="24">
                  <c:v>0.41389089256247347</c:v>
                </c:pt>
                <c:pt idx="25">
                  <c:v>0.41389089256247347</c:v>
                </c:pt>
                <c:pt idx="26">
                  <c:v>0.41389089256247347</c:v>
                </c:pt>
                <c:pt idx="27">
                  <c:v>0.41389089256247347</c:v>
                </c:pt>
                <c:pt idx="28">
                  <c:v>0.41389089256247347</c:v>
                </c:pt>
                <c:pt idx="29">
                  <c:v>0.41389089256247347</c:v>
                </c:pt>
                <c:pt idx="30">
                  <c:v>0.41389089256247347</c:v>
                </c:pt>
                <c:pt idx="31">
                  <c:v>0.41389089256247347</c:v>
                </c:pt>
                <c:pt idx="32">
                  <c:v>0.41389089256247347</c:v>
                </c:pt>
                <c:pt idx="33">
                  <c:v>0.41389089256247347</c:v>
                </c:pt>
                <c:pt idx="34">
                  <c:v>0.41389089256247347</c:v>
                </c:pt>
                <c:pt idx="35">
                  <c:v>0.41389089256247347</c:v>
                </c:pt>
                <c:pt idx="36">
                  <c:v>0.41389089256247347</c:v>
                </c:pt>
                <c:pt idx="37">
                  <c:v>0.41389089256247347</c:v>
                </c:pt>
                <c:pt idx="38">
                  <c:v>0.41389089256247347</c:v>
                </c:pt>
                <c:pt idx="39">
                  <c:v>0.41389089256247347</c:v>
                </c:pt>
                <c:pt idx="40">
                  <c:v>0.41389089256247347</c:v>
                </c:pt>
                <c:pt idx="41">
                  <c:v>0.41389089256247347</c:v>
                </c:pt>
                <c:pt idx="42">
                  <c:v>0.41389089256247347</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942720"/>
        <c:axId val="464942144"/>
      </c:scatterChart>
      <c:catAx>
        <c:axId val="464018944"/>
        <c:scaling>
          <c:orientation val="maxMin"/>
        </c:scaling>
        <c:delete val="0"/>
        <c:axPos val="l"/>
        <c:numFmt formatCode="General" sourceLinked="0"/>
        <c:majorTickMark val="none"/>
        <c:minorTickMark val="none"/>
        <c:tickLblPos val="nextTo"/>
        <c:spPr>
          <a:ln>
            <a:solidFill>
              <a:srgbClr val="7F7F7F"/>
            </a:solidFill>
          </a:ln>
        </c:spPr>
        <c:crossAx val="464941568"/>
        <c:crossesAt val="0"/>
        <c:auto val="1"/>
        <c:lblAlgn val="ctr"/>
        <c:lblOffset val="100"/>
        <c:noMultiLvlLbl val="0"/>
      </c:catAx>
      <c:valAx>
        <c:axId val="4649415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018944"/>
        <c:crosses val="autoZero"/>
        <c:crossBetween val="between"/>
      </c:valAx>
      <c:valAx>
        <c:axId val="464942144"/>
        <c:scaling>
          <c:orientation val="minMax"/>
          <c:max val="50"/>
          <c:min val="0"/>
        </c:scaling>
        <c:delete val="1"/>
        <c:axPos val="r"/>
        <c:numFmt formatCode="General" sourceLinked="1"/>
        <c:majorTickMark val="out"/>
        <c:minorTickMark val="none"/>
        <c:tickLblPos val="nextTo"/>
        <c:crossAx val="464942720"/>
        <c:crosses val="max"/>
        <c:crossBetween val="midCat"/>
      </c:valAx>
      <c:valAx>
        <c:axId val="464942720"/>
        <c:scaling>
          <c:orientation val="minMax"/>
        </c:scaling>
        <c:delete val="1"/>
        <c:axPos val="b"/>
        <c:numFmt formatCode="0.0%" sourceLinked="1"/>
        <c:majorTickMark val="out"/>
        <c:minorTickMark val="none"/>
        <c:tickLblPos val="nextTo"/>
        <c:crossAx val="4649421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市区町村別_有所見者割合!$CD$5</c:f>
              <c:strCache>
                <c:ptCount val="1"/>
                <c:pt idx="0">
                  <c:v>前年度との差分(有所見者割合 空腹時血糖)</c:v>
                </c:pt>
              </c:strCache>
            </c:strRef>
          </c:tx>
          <c:spPr>
            <a:solidFill>
              <a:schemeClr val="accent1"/>
            </a:solidFill>
            <a:ln>
              <a:noFill/>
            </a:ln>
          </c:spPr>
          <c:invertIfNegative val="0"/>
          <c:dLbls>
            <c:dLbl>
              <c:idx val="0"/>
              <c:layout>
                <c:manualLayout>
                  <c:x val="9.2028985507245815E-3"/>
                  <c:y val="-9.2393112561059384E-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FA-42E4-9FDE-5617D115F977}"/>
                </c:ext>
              </c:extLst>
            </c:dLbl>
            <c:dLbl>
              <c:idx val="1"/>
              <c:layout>
                <c:manualLayout>
                  <c:x val="1.8405797101449219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FA-42E4-9FDE-5617D115F977}"/>
                </c:ext>
              </c:extLst>
            </c:dLbl>
            <c:dLbl>
              <c:idx val="11"/>
              <c:layout>
                <c:manualLayout>
                  <c:x val="1.9939613526569991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FA-42E4-9FDE-5617D115F977}"/>
                </c:ext>
              </c:extLst>
            </c:dLbl>
            <c:dLbl>
              <c:idx val="2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69-4110-9DD5-B4BD0C73BB67}"/>
                </c:ext>
              </c:extLst>
            </c:dLbl>
            <c:dLbl>
              <c:idx val="26"/>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69-4110-9DD5-B4BD0C73BB67}"/>
                </c:ext>
              </c:extLst>
            </c:dLbl>
            <c:dLbl>
              <c:idx val="28"/>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69-4110-9DD5-B4BD0C73BB67}"/>
                </c:ext>
              </c:extLst>
            </c:dLbl>
            <c:dLbl>
              <c:idx val="32"/>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69-4110-9DD5-B4BD0C73BB67}"/>
                </c:ext>
              </c:extLst>
            </c:dLbl>
            <c:dLbl>
              <c:idx val="3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69-4110-9DD5-B4BD0C73BB67}"/>
                </c:ext>
              </c:extLst>
            </c:dLbl>
            <c:dLbl>
              <c:idx val="3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69-4110-9DD5-B4BD0C73BB67}"/>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市区町村別_有所見者割合!$CA$6:$CA$48</c:f>
              <c:strCache>
                <c:ptCount val="43"/>
                <c:pt idx="0">
                  <c:v>門真市</c:v>
                </c:pt>
                <c:pt idx="1">
                  <c:v>堺市</c:v>
                </c:pt>
                <c:pt idx="2">
                  <c:v>和泉市</c:v>
                </c:pt>
                <c:pt idx="3">
                  <c:v>田尻町</c:v>
                </c:pt>
                <c:pt idx="4">
                  <c:v>箕面市</c:v>
                </c:pt>
                <c:pt idx="5">
                  <c:v>岬町</c:v>
                </c:pt>
                <c:pt idx="6">
                  <c:v>松原市</c:v>
                </c:pt>
                <c:pt idx="7">
                  <c:v>泉佐野市</c:v>
                </c:pt>
                <c:pt idx="8">
                  <c:v>守口市</c:v>
                </c:pt>
                <c:pt idx="9">
                  <c:v>河内長野市</c:v>
                </c:pt>
                <c:pt idx="10">
                  <c:v>枚方市</c:v>
                </c:pt>
                <c:pt idx="11">
                  <c:v>岸和田市</c:v>
                </c:pt>
                <c:pt idx="12">
                  <c:v>能勢町</c:v>
                </c:pt>
                <c:pt idx="13">
                  <c:v>河南町</c:v>
                </c:pt>
                <c:pt idx="14">
                  <c:v>豊能町</c:v>
                </c:pt>
                <c:pt idx="15">
                  <c:v>高石市</c:v>
                </c:pt>
                <c:pt idx="16">
                  <c:v>大阪市</c:v>
                </c:pt>
                <c:pt idx="17">
                  <c:v>吹田市</c:v>
                </c:pt>
                <c:pt idx="18">
                  <c:v>泉南市</c:v>
                </c:pt>
                <c:pt idx="19">
                  <c:v>大東市</c:v>
                </c:pt>
                <c:pt idx="20">
                  <c:v>阪南市</c:v>
                </c:pt>
                <c:pt idx="21">
                  <c:v>池田市</c:v>
                </c:pt>
                <c:pt idx="22">
                  <c:v>忠岡町</c:v>
                </c:pt>
                <c:pt idx="23">
                  <c:v>寝屋川市</c:v>
                </c:pt>
                <c:pt idx="24">
                  <c:v>柏原市</c:v>
                </c:pt>
                <c:pt idx="25">
                  <c:v>富田林市</c:v>
                </c:pt>
                <c:pt idx="26">
                  <c:v>高槻市</c:v>
                </c:pt>
                <c:pt idx="27">
                  <c:v>摂津市</c:v>
                </c:pt>
                <c:pt idx="28">
                  <c:v>豊中市</c:v>
                </c:pt>
                <c:pt idx="29">
                  <c:v>茨木市</c:v>
                </c:pt>
                <c:pt idx="30">
                  <c:v>貝塚市</c:v>
                </c:pt>
                <c:pt idx="31">
                  <c:v>熊取町</c:v>
                </c:pt>
                <c:pt idx="32">
                  <c:v>四條畷市</c:v>
                </c:pt>
                <c:pt idx="33">
                  <c:v>泉大津市</c:v>
                </c:pt>
                <c:pt idx="34">
                  <c:v>交野市</c:v>
                </c:pt>
                <c:pt idx="35">
                  <c:v>八尾市</c:v>
                </c:pt>
                <c:pt idx="36">
                  <c:v>太子町</c:v>
                </c:pt>
                <c:pt idx="37">
                  <c:v>藤井寺市</c:v>
                </c:pt>
                <c:pt idx="38">
                  <c:v>東大阪市</c:v>
                </c:pt>
                <c:pt idx="39">
                  <c:v>羽曳野市</c:v>
                </c:pt>
                <c:pt idx="40">
                  <c:v>千早赤阪村</c:v>
                </c:pt>
                <c:pt idx="41">
                  <c:v>大阪狭山市</c:v>
                </c:pt>
                <c:pt idx="42">
                  <c:v>島本町</c:v>
                </c:pt>
              </c:strCache>
            </c:strRef>
          </c:cat>
          <c:val>
            <c:numRef>
              <c:f>市区町村別_有所見者割合!$CD$6:$CD$48</c:f>
              <c:numCache>
                <c:formatCode>General</c:formatCode>
                <c:ptCount val="43"/>
                <c:pt idx="0">
                  <c:v>1.3000000000000012</c:v>
                </c:pt>
                <c:pt idx="1">
                  <c:v>1.100000000000001</c:v>
                </c:pt>
                <c:pt idx="2">
                  <c:v>0.30000000000000027</c:v>
                </c:pt>
                <c:pt idx="3">
                  <c:v>0.10000000000000009</c:v>
                </c:pt>
                <c:pt idx="4">
                  <c:v>0</c:v>
                </c:pt>
                <c:pt idx="5">
                  <c:v>-2.7000000000000024</c:v>
                </c:pt>
                <c:pt idx="6">
                  <c:v>0.40000000000000036</c:v>
                </c:pt>
                <c:pt idx="7">
                  <c:v>3.2999999999999972</c:v>
                </c:pt>
                <c:pt idx="8">
                  <c:v>2.7999999999999972</c:v>
                </c:pt>
                <c:pt idx="9">
                  <c:v>-0.80000000000000071</c:v>
                </c:pt>
                <c:pt idx="10">
                  <c:v>1.8000000000000016</c:v>
                </c:pt>
                <c:pt idx="11">
                  <c:v>1.100000000000001</c:v>
                </c:pt>
                <c:pt idx="12">
                  <c:v>10.799999999999999</c:v>
                </c:pt>
                <c:pt idx="13">
                  <c:v>1.799999999999996</c:v>
                </c:pt>
                <c:pt idx="14">
                  <c:v>2.8999999999999968</c:v>
                </c:pt>
                <c:pt idx="15">
                  <c:v>2.1999999999999966</c:v>
                </c:pt>
                <c:pt idx="16">
                  <c:v>1.699999999999996</c:v>
                </c:pt>
                <c:pt idx="17">
                  <c:v>2.3999999999999968</c:v>
                </c:pt>
                <c:pt idx="18">
                  <c:v>0.50000000000000044</c:v>
                </c:pt>
                <c:pt idx="19">
                  <c:v>3.1999999999999975</c:v>
                </c:pt>
                <c:pt idx="20">
                  <c:v>2.7999999999999972</c:v>
                </c:pt>
                <c:pt idx="21">
                  <c:v>2.1999999999999966</c:v>
                </c:pt>
                <c:pt idx="22">
                  <c:v>-0.20000000000000018</c:v>
                </c:pt>
                <c:pt idx="23">
                  <c:v>2.4999999999999964</c:v>
                </c:pt>
                <c:pt idx="24">
                  <c:v>3.2000000000000028</c:v>
                </c:pt>
                <c:pt idx="25">
                  <c:v>0.9000000000000008</c:v>
                </c:pt>
                <c:pt idx="26">
                  <c:v>0.70000000000000062</c:v>
                </c:pt>
                <c:pt idx="27">
                  <c:v>-1.2999999999999956</c:v>
                </c:pt>
                <c:pt idx="28">
                  <c:v>1.2000000000000011</c:v>
                </c:pt>
                <c:pt idx="29">
                  <c:v>0.40000000000000036</c:v>
                </c:pt>
                <c:pt idx="30">
                  <c:v>1.9000000000000017</c:v>
                </c:pt>
                <c:pt idx="31">
                  <c:v>-0.70000000000000062</c:v>
                </c:pt>
                <c:pt idx="32">
                  <c:v>1.0000000000000009</c:v>
                </c:pt>
                <c:pt idx="33">
                  <c:v>3.0000000000000027</c:v>
                </c:pt>
                <c:pt idx="34">
                  <c:v>0</c:v>
                </c:pt>
                <c:pt idx="35">
                  <c:v>2.300000000000002</c:v>
                </c:pt>
                <c:pt idx="36">
                  <c:v>0.80000000000000071</c:v>
                </c:pt>
                <c:pt idx="37">
                  <c:v>0.50000000000000044</c:v>
                </c:pt>
                <c:pt idx="38">
                  <c:v>2.1000000000000019</c:v>
                </c:pt>
                <c:pt idx="39">
                  <c:v>0.60000000000000053</c:v>
                </c:pt>
                <c:pt idx="40">
                  <c:v>-2.200000000000002</c:v>
                </c:pt>
                <c:pt idx="41">
                  <c:v>-0.20000000000000018</c:v>
                </c:pt>
                <c:pt idx="42">
                  <c:v>-2.4000000000000021</c:v>
                </c:pt>
              </c:numCache>
            </c:numRef>
          </c:val>
          <c:extLst>
            <c:ext xmlns:c16="http://schemas.microsoft.com/office/drawing/2014/chart" uri="{C3380CC4-5D6E-409C-BE32-E72D297353CC}">
              <c16:uniqueId val="{00000026-C769-4110-9DD5-B4BD0C73BB67}"/>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C769-4110-9DD5-B4BD0C73BB67}"/>
              </c:ext>
            </c:extLst>
          </c:dPt>
          <c:dLbls>
            <c:dLbl>
              <c:idx val="0"/>
              <c:layout>
                <c:manualLayout>
                  <c:x val="3.5957729468598924E-2"/>
                  <c:y val="-0.896087936507936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C769-4110-9DD5-B4BD0C73BB6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市区町村別_有所見者割合!$DG$6:$DG$48</c:f>
              <c:numCache>
                <c:formatCode>General</c:formatCode>
                <c:ptCount val="43"/>
                <c:pt idx="0">
                  <c:v>1.4999999999999958</c:v>
                </c:pt>
                <c:pt idx="1">
                  <c:v>1.4999999999999958</c:v>
                </c:pt>
                <c:pt idx="2">
                  <c:v>1.4999999999999958</c:v>
                </c:pt>
                <c:pt idx="3">
                  <c:v>1.4999999999999958</c:v>
                </c:pt>
                <c:pt idx="4">
                  <c:v>1.4999999999999958</c:v>
                </c:pt>
                <c:pt idx="5">
                  <c:v>1.4999999999999958</c:v>
                </c:pt>
                <c:pt idx="6">
                  <c:v>1.4999999999999958</c:v>
                </c:pt>
                <c:pt idx="7">
                  <c:v>1.4999999999999958</c:v>
                </c:pt>
                <c:pt idx="8">
                  <c:v>1.4999999999999958</c:v>
                </c:pt>
                <c:pt idx="9">
                  <c:v>1.4999999999999958</c:v>
                </c:pt>
                <c:pt idx="10">
                  <c:v>1.4999999999999958</c:v>
                </c:pt>
                <c:pt idx="11">
                  <c:v>1.4999999999999958</c:v>
                </c:pt>
                <c:pt idx="12">
                  <c:v>1.4999999999999958</c:v>
                </c:pt>
                <c:pt idx="13">
                  <c:v>1.4999999999999958</c:v>
                </c:pt>
                <c:pt idx="14">
                  <c:v>1.4999999999999958</c:v>
                </c:pt>
                <c:pt idx="15">
                  <c:v>1.4999999999999958</c:v>
                </c:pt>
                <c:pt idx="16">
                  <c:v>1.4999999999999958</c:v>
                </c:pt>
                <c:pt idx="17">
                  <c:v>1.4999999999999958</c:v>
                </c:pt>
                <c:pt idx="18">
                  <c:v>1.4999999999999958</c:v>
                </c:pt>
                <c:pt idx="19">
                  <c:v>1.4999999999999958</c:v>
                </c:pt>
                <c:pt idx="20">
                  <c:v>1.4999999999999958</c:v>
                </c:pt>
                <c:pt idx="21">
                  <c:v>1.4999999999999958</c:v>
                </c:pt>
                <c:pt idx="22">
                  <c:v>1.4999999999999958</c:v>
                </c:pt>
                <c:pt idx="23">
                  <c:v>1.4999999999999958</c:v>
                </c:pt>
                <c:pt idx="24">
                  <c:v>1.4999999999999958</c:v>
                </c:pt>
                <c:pt idx="25">
                  <c:v>1.4999999999999958</c:v>
                </c:pt>
                <c:pt idx="26">
                  <c:v>1.4999999999999958</c:v>
                </c:pt>
                <c:pt idx="27">
                  <c:v>1.4999999999999958</c:v>
                </c:pt>
                <c:pt idx="28">
                  <c:v>1.4999999999999958</c:v>
                </c:pt>
                <c:pt idx="29">
                  <c:v>1.4999999999999958</c:v>
                </c:pt>
                <c:pt idx="30">
                  <c:v>1.4999999999999958</c:v>
                </c:pt>
                <c:pt idx="31">
                  <c:v>1.4999999999999958</c:v>
                </c:pt>
                <c:pt idx="32">
                  <c:v>1.4999999999999958</c:v>
                </c:pt>
                <c:pt idx="33">
                  <c:v>1.4999999999999958</c:v>
                </c:pt>
                <c:pt idx="34">
                  <c:v>1.4999999999999958</c:v>
                </c:pt>
                <c:pt idx="35">
                  <c:v>1.4999999999999958</c:v>
                </c:pt>
                <c:pt idx="36">
                  <c:v>1.4999999999999958</c:v>
                </c:pt>
                <c:pt idx="37">
                  <c:v>1.4999999999999958</c:v>
                </c:pt>
                <c:pt idx="38">
                  <c:v>1.4999999999999958</c:v>
                </c:pt>
                <c:pt idx="39">
                  <c:v>1.4999999999999958</c:v>
                </c:pt>
                <c:pt idx="40">
                  <c:v>1.4999999999999958</c:v>
                </c:pt>
                <c:pt idx="41">
                  <c:v>1.4999999999999958</c:v>
                </c:pt>
                <c:pt idx="42">
                  <c:v>1.4999999999999958</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C769-4110-9DD5-B4BD0C73BB67}"/>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'市区町村別_健診受診率(通年資格)'!$AI$4</c:f>
              <c:strCache>
                <c:ptCount val="1"/>
                <c:pt idx="0">
                  <c:v>前年度との差分(医科健診受診率)</c:v>
                </c:pt>
              </c:strCache>
            </c:strRef>
          </c:tx>
          <c:spPr>
            <a:solidFill>
              <a:schemeClr val="accent1"/>
            </a:solidFill>
            <a:ln>
              <a:noFill/>
            </a:ln>
          </c:spPr>
          <c:invertIfNegative val="0"/>
          <c:dLbls>
            <c:dLbl>
              <c:idx val="1"/>
              <c:layout>
                <c:manualLayout>
                  <c:x val="7.6690821256038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F8-4702-BC23-05629CDCE0B3}"/>
                </c:ext>
              </c:extLst>
            </c:dLbl>
            <c:dLbl>
              <c:idx val="5"/>
              <c:layout>
                <c:manualLayout>
                  <c:x val="7.6690821256038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F8-4702-BC23-05629CDCE0B3}"/>
                </c:ext>
              </c:extLst>
            </c:dLbl>
            <c:dLbl>
              <c:idx val="17"/>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F8-4702-BC23-05629CDCE0B3}"/>
                </c:ext>
              </c:extLst>
            </c:dLbl>
            <c:dLbl>
              <c:idx val="2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F8-4702-BC23-05629CDCE0B3}"/>
                </c:ext>
              </c:extLst>
            </c:dLbl>
            <c:dLbl>
              <c:idx val="22"/>
              <c:layout>
                <c:manualLayout>
                  <c:x val="-4.6012077294685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63-47EC-ABDD-7A8A5F0D14D6}"/>
                </c:ext>
              </c:extLst>
            </c:dLbl>
            <c:dLbl>
              <c:idx val="37"/>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02-4D83-B2B4-7FD866D300F1}"/>
                </c:ext>
              </c:extLst>
            </c:dLbl>
            <c:dLbl>
              <c:idx val="42"/>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402-4D83-B2B4-7FD866D300F1}"/>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'市区町村別_健診受診率(通年資格)'!$AF$5:$AF$47</c:f>
              <c:strCache>
                <c:ptCount val="43"/>
                <c:pt idx="0">
                  <c:v>豊能町</c:v>
                </c:pt>
                <c:pt idx="1">
                  <c:v>池田市</c:v>
                </c:pt>
                <c:pt idx="2">
                  <c:v>藤井寺市</c:v>
                </c:pt>
                <c:pt idx="3">
                  <c:v>千早赤阪村</c:v>
                </c:pt>
                <c:pt idx="4">
                  <c:v>吹田市</c:v>
                </c:pt>
                <c:pt idx="5">
                  <c:v>和泉市</c:v>
                </c:pt>
                <c:pt idx="6">
                  <c:v>河南町</c:v>
                </c:pt>
                <c:pt idx="7">
                  <c:v>高槻市</c:v>
                </c:pt>
                <c:pt idx="8">
                  <c:v>羽曳野市</c:v>
                </c:pt>
                <c:pt idx="9">
                  <c:v>富田林市</c:v>
                </c:pt>
                <c:pt idx="10">
                  <c:v>河内長野市</c:v>
                </c:pt>
                <c:pt idx="11">
                  <c:v>箕面市</c:v>
                </c:pt>
                <c:pt idx="12">
                  <c:v>寝屋川市</c:v>
                </c:pt>
                <c:pt idx="13">
                  <c:v>大阪狭山市</c:v>
                </c:pt>
                <c:pt idx="14">
                  <c:v>門真市</c:v>
                </c:pt>
                <c:pt idx="15">
                  <c:v>八尾市</c:v>
                </c:pt>
                <c:pt idx="16">
                  <c:v>太子町</c:v>
                </c:pt>
                <c:pt idx="17">
                  <c:v>茨木市</c:v>
                </c:pt>
                <c:pt idx="18">
                  <c:v>泉大津市</c:v>
                </c:pt>
                <c:pt idx="19">
                  <c:v>田尻町</c:v>
                </c:pt>
                <c:pt idx="20">
                  <c:v>島本町</c:v>
                </c:pt>
                <c:pt idx="21">
                  <c:v>大東市</c:v>
                </c:pt>
                <c:pt idx="22">
                  <c:v>四條畷市</c:v>
                </c:pt>
                <c:pt idx="23">
                  <c:v>柏原市</c:v>
                </c:pt>
                <c:pt idx="24">
                  <c:v>能勢町</c:v>
                </c:pt>
                <c:pt idx="25">
                  <c:v>枚方市</c:v>
                </c:pt>
                <c:pt idx="26">
                  <c:v>高石市</c:v>
                </c:pt>
                <c:pt idx="27">
                  <c:v>忠岡町</c:v>
                </c:pt>
                <c:pt idx="28">
                  <c:v>堺市</c:v>
                </c:pt>
                <c:pt idx="29">
                  <c:v>豊中市</c:v>
                </c:pt>
                <c:pt idx="30">
                  <c:v>東大阪市</c:v>
                </c:pt>
                <c:pt idx="31">
                  <c:v>貝塚市</c:v>
                </c:pt>
                <c:pt idx="32">
                  <c:v>泉南市</c:v>
                </c:pt>
                <c:pt idx="33">
                  <c:v>泉佐野市</c:v>
                </c:pt>
                <c:pt idx="34">
                  <c:v>摂津市</c:v>
                </c:pt>
                <c:pt idx="35">
                  <c:v>岸和田市</c:v>
                </c:pt>
                <c:pt idx="36">
                  <c:v>熊取町</c:v>
                </c:pt>
                <c:pt idx="37">
                  <c:v>交野市</c:v>
                </c:pt>
                <c:pt idx="38">
                  <c:v>松原市</c:v>
                </c:pt>
                <c:pt idx="39">
                  <c:v>阪南市</c:v>
                </c:pt>
                <c:pt idx="40">
                  <c:v>大阪市</c:v>
                </c:pt>
                <c:pt idx="41">
                  <c:v>守口市</c:v>
                </c:pt>
                <c:pt idx="42">
                  <c:v>岬町</c:v>
                </c:pt>
              </c:strCache>
            </c:strRef>
          </c:cat>
          <c:val>
            <c:numRef>
              <c:f>'市区町村別_健診受診率(通年資格)'!$AI$5:$AI$47</c:f>
              <c:numCache>
                <c:formatCode>General</c:formatCode>
                <c:ptCount val="43"/>
                <c:pt idx="0">
                  <c:v>-0.80000000000000071</c:v>
                </c:pt>
                <c:pt idx="1">
                  <c:v>0.60000000000000053</c:v>
                </c:pt>
                <c:pt idx="2">
                  <c:v>3.3999999999999977</c:v>
                </c:pt>
                <c:pt idx="3">
                  <c:v>3.8999999999999977</c:v>
                </c:pt>
                <c:pt idx="4">
                  <c:v>0.10000000000000009</c:v>
                </c:pt>
                <c:pt idx="5">
                  <c:v>0.60000000000000053</c:v>
                </c:pt>
                <c:pt idx="6">
                  <c:v>5.8999999999999995</c:v>
                </c:pt>
                <c:pt idx="7">
                  <c:v>0.30000000000000027</c:v>
                </c:pt>
                <c:pt idx="8">
                  <c:v>0.10000000000000009</c:v>
                </c:pt>
                <c:pt idx="9">
                  <c:v>9.9999999999994538E-2</c:v>
                </c:pt>
                <c:pt idx="10">
                  <c:v>-0.59999999999999498</c:v>
                </c:pt>
                <c:pt idx="11">
                  <c:v>1.3000000000000012</c:v>
                </c:pt>
                <c:pt idx="12">
                  <c:v>0.10000000000000009</c:v>
                </c:pt>
                <c:pt idx="13">
                  <c:v>-0.70000000000000062</c:v>
                </c:pt>
                <c:pt idx="14">
                  <c:v>0</c:v>
                </c:pt>
                <c:pt idx="15">
                  <c:v>1.4999999999999987</c:v>
                </c:pt>
                <c:pt idx="16">
                  <c:v>-0.10000000000000009</c:v>
                </c:pt>
                <c:pt idx="17">
                  <c:v>0.50000000000000044</c:v>
                </c:pt>
                <c:pt idx="18">
                  <c:v>0</c:v>
                </c:pt>
                <c:pt idx="19">
                  <c:v>0.30000000000000027</c:v>
                </c:pt>
                <c:pt idx="20">
                  <c:v>1.9999999999999991</c:v>
                </c:pt>
                <c:pt idx="21">
                  <c:v>0.40000000000000036</c:v>
                </c:pt>
                <c:pt idx="22">
                  <c:v>-0.30000000000000027</c:v>
                </c:pt>
                <c:pt idx="23">
                  <c:v>-0.70000000000000062</c:v>
                </c:pt>
                <c:pt idx="24">
                  <c:v>0.10000000000000009</c:v>
                </c:pt>
                <c:pt idx="25">
                  <c:v>1.100000000000001</c:v>
                </c:pt>
                <c:pt idx="26">
                  <c:v>1.4000000000000012</c:v>
                </c:pt>
                <c:pt idx="27">
                  <c:v>2.0999999999999992</c:v>
                </c:pt>
                <c:pt idx="28">
                  <c:v>0.9000000000000008</c:v>
                </c:pt>
                <c:pt idx="29">
                  <c:v>-0.20000000000000018</c:v>
                </c:pt>
                <c:pt idx="30">
                  <c:v>0.20000000000000018</c:v>
                </c:pt>
                <c:pt idx="31">
                  <c:v>-0.20000000000000018</c:v>
                </c:pt>
                <c:pt idx="32">
                  <c:v>0.80000000000000071</c:v>
                </c:pt>
                <c:pt idx="33">
                  <c:v>0.10000000000000009</c:v>
                </c:pt>
                <c:pt idx="34">
                  <c:v>1.0000000000000009</c:v>
                </c:pt>
                <c:pt idx="35">
                  <c:v>-0.40000000000000036</c:v>
                </c:pt>
                <c:pt idx="36">
                  <c:v>0.30000000000000027</c:v>
                </c:pt>
                <c:pt idx="37">
                  <c:v>0.50000000000000044</c:v>
                </c:pt>
                <c:pt idx="38">
                  <c:v>1.4000000000000012</c:v>
                </c:pt>
                <c:pt idx="39">
                  <c:v>0.80000000000000071</c:v>
                </c:pt>
                <c:pt idx="40">
                  <c:v>1.100000000000001</c:v>
                </c:pt>
                <c:pt idx="41">
                  <c:v>0.10000000000000009</c:v>
                </c:pt>
                <c:pt idx="42">
                  <c:v>0.49999999999999906</c:v>
                </c:pt>
              </c:numCache>
            </c:numRef>
          </c:val>
          <c:extLst>
            <c:ext xmlns:c16="http://schemas.microsoft.com/office/drawing/2014/chart" uri="{C3380CC4-5D6E-409C-BE32-E72D297353CC}">
              <c16:uniqueId val="{00000011-3402-4D83-B2B4-7FD866D300F1}"/>
            </c:ext>
          </c:extLst>
        </c:ser>
        <c:dLbls>
          <c:showLegendKey val="0"/>
          <c:showVal val="0"/>
          <c:showCatName val="0"/>
          <c:showSerName val="0"/>
          <c:showPercent val="0"/>
          <c:showBubbleSize val="0"/>
        </c:dLbls>
        <c:gapWidth val="150"/>
        <c:axId val="452380160"/>
        <c:axId val="449181312"/>
      </c:barChart>
      <c:scatterChart>
        <c:scatterStyle val="lineMarker"/>
        <c:varyColors val="0"/>
        <c:ser>
          <c:idx val="1"/>
          <c:order val="1"/>
          <c:tx>
            <c:strRef>
              <c:f>'市区町村別_健診受診率(通年資格)'!$B$79:$C$79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2-3402-4D83-B2B4-7FD866D300F1}"/>
              </c:ext>
            </c:extLst>
          </c:dPt>
          <c:dLbls>
            <c:dLbl>
              <c:idx val="0"/>
              <c:layout>
                <c:manualLayout>
                  <c:x val="1.3662428618174524E-2"/>
                  <c:y val="-0.89720001915293701"/>
                </c:manualLayout>
              </c:layout>
              <c:numFmt formatCode="#,##0.0_ ;[Red]\-#,##0.0\ "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3402-4D83-B2B4-7FD866D300F1}"/>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'市区町村別_健診受診率(通年資格)'!$AM$5:$AM$47</c:f>
              <c:numCache>
                <c:formatCode>General</c:formatCode>
                <c:ptCount val="43"/>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numCache>
            </c:numRef>
          </c:xVal>
          <c:yVal>
            <c:numRef>
              <c:f>'市区町村別_健診受診率(通年資格)'!$AN$5:$AN$47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4-3402-4D83-B2B4-7FD866D300F1}"/>
            </c:ext>
          </c:extLst>
        </c:ser>
        <c:dLbls>
          <c:showLegendKey val="0"/>
          <c:showVal val="0"/>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low"/>
        <c:spPr>
          <a:ln>
            <a:solidFill>
              <a:srgbClr val="7F7F7F"/>
            </a:solidFill>
          </a:ln>
        </c:spPr>
        <c:crossAx val="449181312"/>
        <c:crossesAt val="0"/>
        <c:auto val="1"/>
        <c:lblAlgn val="ctr"/>
        <c:lblOffset val="100"/>
        <c:noMultiLvlLbl val="0"/>
      </c:catAx>
      <c:valAx>
        <c:axId val="449181312"/>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General"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市区町村別_有所見者割合!$CE$4</c:f>
              <c:strCache>
                <c:ptCount val="1"/>
                <c:pt idx="0">
                  <c:v>有所見者割合 HbA1c</c:v>
                </c:pt>
              </c:strCache>
            </c:strRef>
          </c:tx>
          <c:spPr>
            <a:solidFill>
              <a:schemeClr val="accent4">
                <a:lumMod val="60000"/>
                <a:lumOff val="40000"/>
              </a:schemeClr>
            </a:solidFill>
            <a:ln>
              <a:noFill/>
            </a:ln>
          </c:spPr>
          <c:invertIfNegative val="0"/>
          <c:dLbls>
            <c:dLbl>
              <c:idx val="1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63-4DFB-B801-5DF8D90DDCC9}"/>
                </c:ext>
              </c:extLst>
            </c:dLbl>
            <c:dLbl>
              <c:idx val="1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63-4DFB-B801-5DF8D90DDCC9}"/>
                </c:ext>
              </c:extLst>
            </c:dLbl>
            <c:dLbl>
              <c:idx val="18"/>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63-4DFB-B801-5DF8D90DDCC9}"/>
                </c:ext>
              </c:extLst>
            </c:dLbl>
            <c:dLbl>
              <c:idx val="19"/>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63-4DFB-B801-5DF8D90DDCC9}"/>
                </c:ext>
              </c:extLst>
            </c:dLbl>
            <c:dLbl>
              <c:idx val="20"/>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63-4DFB-B801-5DF8D90DDCC9}"/>
                </c:ext>
              </c:extLst>
            </c:dLbl>
            <c:dLbl>
              <c:idx val="21"/>
              <c:layout>
                <c:manualLayout>
                  <c:x val="7.6690821256038648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63-4DFB-B801-5DF8D90DDCC9}"/>
                </c:ext>
              </c:extLst>
            </c:dLbl>
            <c:dLbl>
              <c:idx val="22"/>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63-4DFB-B801-5DF8D90DDCC9}"/>
                </c:ext>
              </c:extLst>
            </c:dLbl>
            <c:dLbl>
              <c:idx val="23"/>
              <c:layout>
                <c:manualLayout>
                  <c:x val="9.202898550724526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63-4DFB-B801-5DF8D90DDCC9}"/>
                </c:ext>
              </c:extLst>
            </c:dLbl>
            <c:dLbl>
              <c:idx val="24"/>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63-4DFB-B801-5DF8D90DDCC9}"/>
                </c:ext>
              </c:extLst>
            </c:dLbl>
            <c:dLbl>
              <c:idx val="25"/>
              <c:layout>
                <c:manualLayout>
                  <c:x val="1.0736714975845298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63-4DFB-B801-5DF8D90DDCC9}"/>
                </c:ext>
              </c:extLst>
            </c:dLbl>
            <c:dLbl>
              <c:idx val="26"/>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63-4DFB-B801-5DF8D90DDCC9}"/>
                </c:ext>
              </c:extLst>
            </c:dLbl>
            <c:dLbl>
              <c:idx val="27"/>
              <c:layout>
                <c:manualLayout>
                  <c:x val="1.3804347826086957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E3-4943-BC67-9E66A91A8D67}"/>
                </c:ext>
              </c:extLst>
            </c:dLbl>
            <c:dLbl>
              <c:idx val="28"/>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E3-4943-BC67-9E66A91A8D67}"/>
                </c:ext>
              </c:extLst>
            </c:dLbl>
            <c:dLbl>
              <c:idx val="29"/>
              <c:layout>
                <c:manualLayout>
                  <c:x val="1.533816425120773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E3-4943-BC67-9E66A91A8D67}"/>
                </c:ext>
              </c:extLst>
            </c:dLbl>
            <c:dLbl>
              <c:idx val="30"/>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E3-4943-BC67-9E66A91A8D67}"/>
                </c:ext>
              </c:extLst>
            </c:dLbl>
            <c:dLbl>
              <c:idx val="31"/>
              <c:layout>
                <c:manualLayout>
                  <c:x val="1.84057971014491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E3-4943-BC67-9E66A91A8D67}"/>
                </c:ext>
              </c:extLst>
            </c:dLbl>
            <c:dLbl>
              <c:idx val="32"/>
              <c:layout>
                <c:manualLayout>
                  <c:x val="1.84057971014491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E3-4943-BC67-9E66A91A8D67}"/>
                </c:ext>
              </c:extLst>
            </c:dLbl>
            <c:dLbl>
              <c:idx val="33"/>
              <c:layout>
                <c:manualLayout>
                  <c:x val="1.993961352657005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E3-4943-BC67-9E66A91A8D67}"/>
                </c:ext>
              </c:extLst>
            </c:dLbl>
            <c:dLbl>
              <c:idx val="34"/>
              <c:layout>
                <c:manualLayout>
                  <c:x val="2.3007246376811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E3-4943-BC67-9E66A91A8D67}"/>
                </c:ext>
              </c:extLst>
            </c:dLbl>
            <c:dLbl>
              <c:idx val="35"/>
              <c:layout>
                <c:manualLayout>
                  <c:x val="2.4541062801932367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E3-4943-BC67-9E66A91A8D67}"/>
                </c:ext>
              </c:extLst>
            </c:dLbl>
            <c:dLbl>
              <c:idx val="36"/>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E3-4943-BC67-9E66A91A8D67}"/>
                </c:ext>
              </c:extLst>
            </c:dLbl>
            <c:dLbl>
              <c:idx val="37"/>
              <c:layout>
                <c:manualLayout>
                  <c:x val="2.76086956521738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E3-4943-BC67-9E66A91A8D67}"/>
                </c:ext>
              </c:extLst>
            </c:dLbl>
            <c:dLbl>
              <c:idx val="38"/>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E3-4943-BC67-9E66A91A8D67}"/>
                </c:ext>
              </c:extLst>
            </c:dLbl>
            <c:dLbl>
              <c:idx val="3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E3-4943-BC67-9E66A91A8D67}"/>
                </c:ext>
              </c:extLst>
            </c:dLbl>
            <c:dLbl>
              <c:idx val="4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E3-4943-BC67-9E66A91A8D67}"/>
                </c:ext>
              </c:extLst>
            </c:dLbl>
            <c:dLbl>
              <c:idx val="4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6E3-4943-BC67-9E66A91A8D67}"/>
                </c:ext>
              </c:extLst>
            </c:dLbl>
            <c:dLbl>
              <c:idx val="4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6E3-4943-BC67-9E66A91A8D67}"/>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市区町村別_有所見者割合!$CE$6:$CE$48</c:f>
              <c:strCache>
                <c:ptCount val="43"/>
                <c:pt idx="0">
                  <c:v>吹田市</c:v>
                </c:pt>
                <c:pt idx="1">
                  <c:v>能勢町</c:v>
                </c:pt>
                <c:pt idx="2">
                  <c:v>千早赤阪村</c:v>
                </c:pt>
                <c:pt idx="3">
                  <c:v>河内長野市</c:v>
                </c:pt>
                <c:pt idx="4">
                  <c:v>大東市</c:v>
                </c:pt>
                <c:pt idx="5">
                  <c:v>富田林市</c:v>
                </c:pt>
                <c:pt idx="6">
                  <c:v>高石市</c:v>
                </c:pt>
                <c:pt idx="7">
                  <c:v>箕面市</c:v>
                </c:pt>
                <c:pt idx="8">
                  <c:v>堺市</c:v>
                </c:pt>
                <c:pt idx="9">
                  <c:v>枚方市</c:v>
                </c:pt>
                <c:pt idx="10">
                  <c:v>和泉市</c:v>
                </c:pt>
                <c:pt idx="11">
                  <c:v>四條畷市</c:v>
                </c:pt>
                <c:pt idx="12">
                  <c:v>摂津市</c:v>
                </c:pt>
                <c:pt idx="13">
                  <c:v>大阪狭山市</c:v>
                </c:pt>
                <c:pt idx="14">
                  <c:v>泉大津市</c:v>
                </c:pt>
                <c:pt idx="15">
                  <c:v>門真市</c:v>
                </c:pt>
                <c:pt idx="16">
                  <c:v>河南町</c:v>
                </c:pt>
                <c:pt idx="17">
                  <c:v>茨木市</c:v>
                </c:pt>
                <c:pt idx="18">
                  <c:v>藤井寺市</c:v>
                </c:pt>
                <c:pt idx="19">
                  <c:v>高槻市</c:v>
                </c:pt>
                <c:pt idx="20">
                  <c:v>貝塚市</c:v>
                </c:pt>
                <c:pt idx="21">
                  <c:v>守口市</c:v>
                </c:pt>
                <c:pt idx="22">
                  <c:v>岸和田市</c:v>
                </c:pt>
                <c:pt idx="23">
                  <c:v>八尾市</c:v>
                </c:pt>
                <c:pt idx="24">
                  <c:v>泉南市</c:v>
                </c:pt>
                <c:pt idx="25">
                  <c:v>大阪市</c:v>
                </c:pt>
                <c:pt idx="26">
                  <c:v>松原市</c:v>
                </c:pt>
                <c:pt idx="27">
                  <c:v>東大阪市</c:v>
                </c:pt>
                <c:pt idx="28">
                  <c:v>羽曳野市</c:v>
                </c:pt>
                <c:pt idx="29">
                  <c:v>寝屋川市</c:v>
                </c:pt>
                <c:pt idx="30">
                  <c:v>池田市</c:v>
                </c:pt>
                <c:pt idx="31">
                  <c:v>阪南市</c:v>
                </c:pt>
                <c:pt idx="32">
                  <c:v>泉佐野市</c:v>
                </c:pt>
                <c:pt idx="33">
                  <c:v>太子町</c:v>
                </c:pt>
                <c:pt idx="34">
                  <c:v>柏原市</c:v>
                </c:pt>
                <c:pt idx="35">
                  <c:v>岬町</c:v>
                </c:pt>
                <c:pt idx="36">
                  <c:v>忠岡町</c:v>
                </c:pt>
                <c:pt idx="37">
                  <c:v>交野市</c:v>
                </c:pt>
                <c:pt idx="38">
                  <c:v>熊取町</c:v>
                </c:pt>
                <c:pt idx="39">
                  <c:v>豊中市</c:v>
                </c:pt>
                <c:pt idx="40">
                  <c:v>島本町</c:v>
                </c:pt>
                <c:pt idx="41">
                  <c:v>豊能町</c:v>
                </c:pt>
                <c:pt idx="42">
                  <c:v>田尻町</c:v>
                </c:pt>
              </c:strCache>
            </c:strRef>
          </c:cat>
          <c:val>
            <c:numRef>
              <c:f>市区町村別_有所見者割合!$CF$6:$CF$48</c:f>
              <c:numCache>
                <c:formatCode>0.0%</c:formatCode>
                <c:ptCount val="43"/>
                <c:pt idx="0">
                  <c:v>0.80407608695652177</c:v>
                </c:pt>
                <c:pt idx="1">
                  <c:v>0.66226912928759896</c:v>
                </c:pt>
                <c:pt idx="2">
                  <c:v>0.65947242206235013</c:v>
                </c:pt>
                <c:pt idx="3">
                  <c:v>0.65784235668789814</c:v>
                </c:pt>
                <c:pt idx="4">
                  <c:v>0.65250422059651092</c:v>
                </c:pt>
                <c:pt idx="5">
                  <c:v>0.65180513266637674</c:v>
                </c:pt>
                <c:pt idx="6">
                  <c:v>0.65159574468085102</c:v>
                </c:pt>
                <c:pt idx="7">
                  <c:v>0.6514617458013684</c:v>
                </c:pt>
                <c:pt idx="8">
                  <c:v>0.64767376153701262</c:v>
                </c:pt>
                <c:pt idx="9">
                  <c:v>0.64764420959929547</c:v>
                </c:pt>
                <c:pt idx="10">
                  <c:v>0.64483018867924524</c:v>
                </c:pt>
                <c:pt idx="11">
                  <c:v>0.64423676012461062</c:v>
                </c:pt>
                <c:pt idx="12">
                  <c:v>0.64360241625480508</c:v>
                </c:pt>
                <c:pt idx="13">
                  <c:v>0.64342166434216641</c:v>
                </c:pt>
                <c:pt idx="14">
                  <c:v>0.64167433302667898</c:v>
                </c:pt>
                <c:pt idx="15">
                  <c:v>0.64130946773433817</c:v>
                </c:pt>
                <c:pt idx="16">
                  <c:v>0.63874345549738221</c:v>
                </c:pt>
                <c:pt idx="17">
                  <c:v>0.63674631670174575</c:v>
                </c:pt>
                <c:pt idx="18">
                  <c:v>0.63203334325692173</c:v>
                </c:pt>
                <c:pt idx="19">
                  <c:v>0.6319404326336735</c:v>
                </c:pt>
                <c:pt idx="20">
                  <c:v>0.63058252427184469</c:v>
                </c:pt>
                <c:pt idx="21">
                  <c:v>0.62987012987012991</c:v>
                </c:pt>
                <c:pt idx="22">
                  <c:v>0.62902846389084921</c:v>
                </c:pt>
                <c:pt idx="23">
                  <c:v>0.62888165038002175</c:v>
                </c:pt>
                <c:pt idx="24">
                  <c:v>0.62887989203778683</c:v>
                </c:pt>
                <c:pt idx="25">
                  <c:v>0.62783163697023914</c:v>
                </c:pt>
                <c:pt idx="26">
                  <c:v>0.62725110431532449</c:v>
                </c:pt>
                <c:pt idx="27">
                  <c:v>0.62470824949698189</c:v>
                </c:pt>
                <c:pt idx="28">
                  <c:v>0.62353183597774575</c:v>
                </c:pt>
                <c:pt idx="29">
                  <c:v>0.62227171492204902</c:v>
                </c:pt>
                <c:pt idx="30">
                  <c:v>0.61991254624957959</c:v>
                </c:pt>
                <c:pt idx="31">
                  <c:v>0.61981981981981982</c:v>
                </c:pt>
                <c:pt idx="32">
                  <c:v>0.61951656222023277</c:v>
                </c:pt>
                <c:pt idx="33">
                  <c:v>0.61814345991561181</c:v>
                </c:pt>
                <c:pt idx="34">
                  <c:v>0.61436043747028057</c:v>
                </c:pt>
                <c:pt idx="35">
                  <c:v>0.61212121212121207</c:v>
                </c:pt>
                <c:pt idx="36">
                  <c:v>0.60985626283367556</c:v>
                </c:pt>
                <c:pt idx="37">
                  <c:v>0.609391124871001</c:v>
                </c:pt>
                <c:pt idx="38">
                  <c:v>0.6070686070686071</c:v>
                </c:pt>
                <c:pt idx="39">
                  <c:v>0.59243434764485203</c:v>
                </c:pt>
                <c:pt idx="40">
                  <c:v>0.59066808059384945</c:v>
                </c:pt>
                <c:pt idx="41">
                  <c:v>0.58767557770729495</c:v>
                </c:pt>
                <c:pt idx="42">
                  <c:v>0.57894736842105265</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901632"/>
        <c:axId val="4646016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0852912467865"/>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F42-4304-965B-E9553C03A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市区町村別_有所見者割合!$DH$6:$DH$48</c:f>
              <c:numCache>
                <c:formatCode>0.0%</c:formatCode>
                <c:ptCount val="43"/>
                <c:pt idx="0">
                  <c:v>0.64276876015020146</c:v>
                </c:pt>
                <c:pt idx="1">
                  <c:v>0.64276876015020146</c:v>
                </c:pt>
                <c:pt idx="2">
                  <c:v>0.64276876015020146</c:v>
                </c:pt>
                <c:pt idx="3">
                  <c:v>0.64276876015020146</c:v>
                </c:pt>
                <c:pt idx="4">
                  <c:v>0.64276876015020146</c:v>
                </c:pt>
                <c:pt idx="5">
                  <c:v>0.64276876015020146</c:v>
                </c:pt>
                <c:pt idx="6">
                  <c:v>0.64276876015020146</c:v>
                </c:pt>
                <c:pt idx="7">
                  <c:v>0.64276876015020146</c:v>
                </c:pt>
                <c:pt idx="8">
                  <c:v>0.64276876015020146</c:v>
                </c:pt>
                <c:pt idx="9">
                  <c:v>0.64276876015020146</c:v>
                </c:pt>
                <c:pt idx="10">
                  <c:v>0.64276876015020146</c:v>
                </c:pt>
                <c:pt idx="11">
                  <c:v>0.64276876015020146</c:v>
                </c:pt>
                <c:pt idx="12">
                  <c:v>0.64276876015020146</c:v>
                </c:pt>
                <c:pt idx="13">
                  <c:v>0.64276876015020146</c:v>
                </c:pt>
                <c:pt idx="14">
                  <c:v>0.64276876015020146</c:v>
                </c:pt>
                <c:pt idx="15">
                  <c:v>0.64276876015020146</c:v>
                </c:pt>
                <c:pt idx="16">
                  <c:v>0.64276876015020146</c:v>
                </c:pt>
                <c:pt idx="17">
                  <c:v>0.64276876015020146</c:v>
                </c:pt>
                <c:pt idx="18">
                  <c:v>0.64276876015020146</c:v>
                </c:pt>
                <c:pt idx="19">
                  <c:v>0.64276876015020146</c:v>
                </c:pt>
                <c:pt idx="20">
                  <c:v>0.64276876015020146</c:v>
                </c:pt>
                <c:pt idx="21">
                  <c:v>0.64276876015020146</c:v>
                </c:pt>
                <c:pt idx="22">
                  <c:v>0.64276876015020146</c:v>
                </c:pt>
                <c:pt idx="23">
                  <c:v>0.64276876015020146</c:v>
                </c:pt>
                <c:pt idx="24">
                  <c:v>0.64276876015020146</c:v>
                </c:pt>
                <c:pt idx="25">
                  <c:v>0.64276876015020146</c:v>
                </c:pt>
                <c:pt idx="26">
                  <c:v>0.64276876015020146</c:v>
                </c:pt>
                <c:pt idx="27">
                  <c:v>0.64276876015020146</c:v>
                </c:pt>
                <c:pt idx="28">
                  <c:v>0.64276876015020146</c:v>
                </c:pt>
                <c:pt idx="29">
                  <c:v>0.64276876015020146</c:v>
                </c:pt>
                <c:pt idx="30">
                  <c:v>0.64276876015020146</c:v>
                </c:pt>
                <c:pt idx="31">
                  <c:v>0.64276876015020146</c:v>
                </c:pt>
                <c:pt idx="32">
                  <c:v>0.64276876015020146</c:v>
                </c:pt>
                <c:pt idx="33">
                  <c:v>0.64276876015020146</c:v>
                </c:pt>
                <c:pt idx="34">
                  <c:v>0.64276876015020146</c:v>
                </c:pt>
                <c:pt idx="35">
                  <c:v>0.64276876015020146</c:v>
                </c:pt>
                <c:pt idx="36">
                  <c:v>0.64276876015020146</c:v>
                </c:pt>
                <c:pt idx="37">
                  <c:v>0.64276876015020146</c:v>
                </c:pt>
                <c:pt idx="38">
                  <c:v>0.64276876015020146</c:v>
                </c:pt>
                <c:pt idx="39">
                  <c:v>0.64276876015020146</c:v>
                </c:pt>
                <c:pt idx="40">
                  <c:v>0.64276876015020146</c:v>
                </c:pt>
                <c:pt idx="41">
                  <c:v>0.64276876015020146</c:v>
                </c:pt>
                <c:pt idx="42">
                  <c:v>0.64276876015020146</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602816"/>
        <c:axId val="464602240"/>
      </c:scatterChart>
      <c:catAx>
        <c:axId val="464901632"/>
        <c:scaling>
          <c:orientation val="maxMin"/>
        </c:scaling>
        <c:delete val="0"/>
        <c:axPos val="l"/>
        <c:numFmt formatCode="General" sourceLinked="0"/>
        <c:majorTickMark val="none"/>
        <c:minorTickMark val="none"/>
        <c:tickLblPos val="nextTo"/>
        <c:spPr>
          <a:ln>
            <a:solidFill>
              <a:srgbClr val="7F7F7F"/>
            </a:solidFill>
          </a:ln>
        </c:spPr>
        <c:crossAx val="464601664"/>
        <c:crossesAt val="0"/>
        <c:auto val="1"/>
        <c:lblAlgn val="ctr"/>
        <c:lblOffset val="100"/>
        <c:noMultiLvlLbl val="0"/>
      </c:catAx>
      <c:valAx>
        <c:axId val="46460166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901632"/>
        <c:crosses val="autoZero"/>
        <c:crossBetween val="between"/>
      </c:valAx>
      <c:valAx>
        <c:axId val="464602240"/>
        <c:scaling>
          <c:orientation val="minMax"/>
          <c:max val="50"/>
          <c:min val="0"/>
        </c:scaling>
        <c:delete val="1"/>
        <c:axPos val="r"/>
        <c:numFmt formatCode="General" sourceLinked="1"/>
        <c:majorTickMark val="out"/>
        <c:minorTickMark val="none"/>
        <c:tickLblPos val="nextTo"/>
        <c:crossAx val="464602816"/>
        <c:crosses val="max"/>
        <c:crossBetween val="midCat"/>
      </c:valAx>
      <c:valAx>
        <c:axId val="464602816"/>
        <c:scaling>
          <c:orientation val="minMax"/>
        </c:scaling>
        <c:delete val="1"/>
        <c:axPos val="b"/>
        <c:numFmt formatCode="0.0%" sourceLinked="1"/>
        <c:majorTickMark val="out"/>
        <c:minorTickMark val="none"/>
        <c:tickLblPos val="nextTo"/>
        <c:crossAx val="464602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市区町村別_有所見者割合!$CH$5</c:f>
              <c:strCache>
                <c:ptCount val="1"/>
                <c:pt idx="0">
                  <c:v>前年度との差分(有所見者割合 HbA1c)</c:v>
                </c:pt>
              </c:strCache>
            </c:strRef>
          </c:tx>
          <c:spPr>
            <a:solidFill>
              <a:schemeClr val="accent1"/>
            </a:solidFill>
            <a:ln>
              <a:noFill/>
            </a:ln>
          </c:spPr>
          <c:invertIfNegative val="0"/>
          <c:dLbls>
            <c:dLbl>
              <c:idx val="6"/>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52-4388-B502-559CDD16903E}"/>
                </c:ext>
              </c:extLst>
            </c:dLbl>
            <c:dLbl>
              <c:idx val="11"/>
              <c:layout>
                <c:manualLayout>
                  <c:x val="1.5338164251207617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52-4388-B502-559CDD16903E}"/>
                </c:ext>
              </c:extLst>
            </c:dLbl>
            <c:dLbl>
              <c:idx val="17"/>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52-4388-B502-559CDD16903E}"/>
                </c:ext>
              </c:extLst>
            </c:dLbl>
            <c:dLbl>
              <c:idx val="18"/>
              <c:layout>
                <c:manualLayout>
                  <c:x val="1.3804347826086845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52-4388-B502-559CDD16903E}"/>
                </c:ext>
              </c:extLst>
            </c:dLbl>
            <c:dLbl>
              <c:idx val="2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43-4935-AACC-F3C3CF4E29EE}"/>
                </c:ext>
              </c:extLst>
            </c:dLbl>
            <c:dLbl>
              <c:idx val="26"/>
              <c:layout>
                <c:manualLayout>
                  <c:x val="1.8405797101449274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43-4935-AACC-F3C3CF4E29EE}"/>
                </c:ext>
              </c:extLst>
            </c:dLbl>
            <c:dLbl>
              <c:idx val="2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18-4AA0-B522-7E7C5B658C79}"/>
                </c:ext>
              </c:extLst>
            </c:dLbl>
            <c:dLbl>
              <c:idx val="38"/>
              <c:layout>
                <c:manualLayout>
                  <c:x val="9.2028985507246371E-3"/>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A43-4935-AACC-F3C3CF4E29EE}"/>
                </c:ext>
              </c:extLst>
            </c:dLbl>
            <c:dLbl>
              <c:idx val="39"/>
              <c:layout>
                <c:manualLayout>
                  <c:x val="1.3804347826086845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A43-4935-AACC-F3C3CF4E29EE}"/>
                </c:ext>
              </c:extLst>
            </c:dLbl>
            <c:dLbl>
              <c:idx val="4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52-4388-B502-559CDD16903E}"/>
                </c:ext>
              </c:extLst>
            </c:dLbl>
            <c:dLbl>
              <c:idx val="4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52-4388-B502-559CDD16903E}"/>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市区町村別_有所見者割合!$CE$6:$CE$48</c:f>
              <c:strCache>
                <c:ptCount val="43"/>
                <c:pt idx="0">
                  <c:v>吹田市</c:v>
                </c:pt>
                <c:pt idx="1">
                  <c:v>能勢町</c:v>
                </c:pt>
                <c:pt idx="2">
                  <c:v>千早赤阪村</c:v>
                </c:pt>
                <c:pt idx="3">
                  <c:v>河内長野市</c:v>
                </c:pt>
                <c:pt idx="4">
                  <c:v>大東市</c:v>
                </c:pt>
                <c:pt idx="5">
                  <c:v>富田林市</c:v>
                </c:pt>
                <c:pt idx="6">
                  <c:v>高石市</c:v>
                </c:pt>
                <c:pt idx="7">
                  <c:v>箕面市</c:v>
                </c:pt>
                <c:pt idx="8">
                  <c:v>堺市</c:v>
                </c:pt>
                <c:pt idx="9">
                  <c:v>枚方市</c:v>
                </c:pt>
                <c:pt idx="10">
                  <c:v>和泉市</c:v>
                </c:pt>
                <c:pt idx="11">
                  <c:v>四條畷市</c:v>
                </c:pt>
                <c:pt idx="12">
                  <c:v>摂津市</c:v>
                </c:pt>
                <c:pt idx="13">
                  <c:v>大阪狭山市</c:v>
                </c:pt>
                <c:pt idx="14">
                  <c:v>泉大津市</c:v>
                </c:pt>
                <c:pt idx="15">
                  <c:v>門真市</c:v>
                </c:pt>
                <c:pt idx="16">
                  <c:v>河南町</c:v>
                </c:pt>
                <c:pt idx="17">
                  <c:v>茨木市</c:v>
                </c:pt>
                <c:pt idx="18">
                  <c:v>藤井寺市</c:v>
                </c:pt>
                <c:pt idx="19">
                  <c:v>高槻市</c:v>
                </c:pt>
                <c:pt idx="20">
                  <c:v>貝塚市</c:v>
                </c:pt>
                <c:pt idx="21">
                  <c:v>守口市</c:v>
                </c:pt>
                <c:pt idx="22">
                  <c:v>岸和田市</c:v>
                </c:pt>
                <c:pt idx="23">
                  <c:v>八尾市</c:v>
                </c:pt>
                <c:pt idx="24">
                  <c:v>泉南市</c:v>
                </c:pt>
                <c:pt idx="25">
                  <c:v>大阪市</c:v>
                </c:pt>
                <c:pt idx="26">
                  <c:v>松原市</c:v>
                </c:pt>
                <c:pt idx="27">
                  <c:v>東大阪市</c:v>
                </c:pt>
                <c:pt idx="28">
                  <c:v>羽曳野市</c:v>
                </c:pt>
                <c:pt idx="29">
                  <c:v>寝屋川市</c:v>
                </c:pt>
                <c:pt idx="30">
                  <c:v>池田市</c:v>
                </c:pt>
                <c:pt idx="31">
                  <c:v>阪南市</c:v>
                </c:pt>
                <c:pt idx="32">
                  <c:v>泉佐野市</c:v>
                </c:pt>
                <c:pt idx="33">
                  <c:v>太子町</c:v>
                </c:pt>
                <c:pt idx="34">
                  <c:v>柏原市</c:v>
                </c:pt>
                <c:pt idx="35">
                  <c:v>岬町</c:v>
                </c:pt>
                <c:pt idx="36">
                  <c:v>忠岡町</c:v>
                </c:pt>
                <c:pt idx="37">
                  <c:v>交野市</c:v>
                </c:pt>
                <c:pt idx="38">
                  <c:v>熊取町</c:v>
                </c:pt>
                <c:pt idx="39">
                  <c:v>豊中市</c:v>
                </c:pt>
                <c:pt idx="40">
                  <c:v>島本町</c:v>
                </c:pt>
                <c:pt idx="41">
                  <c:v>豊能町</c:v>
                </c:pt>
                <c:pt idx="42">
                  <c:v>田尻町</c:v>
                </c:pt>
              </c:strCache>
            </c:strRef>
          </c:cat>
          <c:val>
            <c:numRef>
              <c:f>市区町村別_有所見者割合!$CH$6:$CH$48</c:f>
              <c:numCache>
                <c:formatCode>General</c:formatCode>
                <c:ptCount val="43"/>
                <c:pt idx="0">
                  <c:v>-0.99999999999998979</c:v>
                </c:pt>
                <c:pt idx="1">
                  <c:v>3.7000000000000033</c:v>
                </c:pt>
                <c:pt idx="2">
                  <c:v>6.5000000000000053</c:v>
                </c:pt>
                <c:pt idx="3">
                  <c:v>4.5000000000000036</c:v>
                </c:pt>
                <c:pt idx="4">
                  <c:v>5.8000000000000052</c:v>
                </c:pt>
                <c:pt idx="5">
                  <c:v>4.2000000000000037</c:v>
                </c:pt>
                <c:pt idx="6">
                  <c:v>3.3000000000000029</c:v>
                </c:pt>
                <c:pt idx="7">
                  <c:v>3.5000000000000031</c:v>
                </c:pt>
                <c:pt idx="8">
                  <c:v>3.6000000000000032</c:v>
                </c:pt>
                <c:pt idx="9">
                  <c:v>3.8000000000000034</c:v>
                </c:pt>
                <c:pt idx="10">
                  <c:v>3.9000000000000035</c:v>
                </c:pt>
                <c:pt idx="11">
                  <c:v>3.2000000000000028</c:v>
                </c:pt>
                <c:pt idx="12">
                  <c:v>7.5000000000000071</c:v>
                </c:pt>
                <c:pt idx="13">
                  <c:v>4.3000000000000043</c:v>
                </c:pt>
                <c:pt idx="14">
                  <c:v>5.0000000000000044</c:v>
                </c:pt>
                <c:pt idx="15">
                  <c:v>4.0000000000000036</c:v>
                </c:pt>
                <c:pt idx="16">
                  <c:v>7.4000000000000066</c:v>
                </c:pt>
                <c:pt idx="17">
                  <c:v>3.2000000000000028</c:v>
                </c:pt>
                <c:pt idx="18">
                  <c:v>3.2000000000000028</c:v>
                </c:pt>
                <c:pt idx="19">
                  <c:v>2.300000000000002</c:v>
                </c:pt>
                <c:pt idx="20">
                  <c:v>4.5000000000000036</c:v>
                </c:pt>
                <c:pt idx="21">
                  <c:v>6.5000000000000053</c:v>
                </c:pt>
                <c:pt idx="22">
                  <c:v>2.9000000000000026</c:v>
                </c:pt>
                <c:pt idx="23">
                  <c:v>4.2000000000000037</c:v>
                </c:pt>
                <c:pt idx="24">
                  <c:v>5.9000000000000057</c:v>
                </c:pt>
                <c:pt idx="25">
                  <c:v>3.7000000000000033</c:v>
                </c:pt>
                <c:pt idx="26">
                  <c:v>3.1000000000000028</c:v>
                </c:pt>
                <c:pt idx="27">
                  <c:v>4.6000000000000041</c:v>
                </c:pt>
                <c:pt idx="28">
                  <c:v>3.5000000000000031</c:v>
                </c:pt>
                <c:pt idx="29">
                  <c:v>4.9000000000000039</c:v>
                </c:pt>
                <c:pt idx="30">
                  <c:v>3.8000000000000034</c:v>
                </c:pt>
                <c:pt idx="31">
                  <c:v>3.9000000000000035</c:v>
                </c:pt>
                <c:pt idx="32">
                  <c:v>1.5000000000000013</c:v>
                </c:pt>
                <c:pt idx="33">
                  <c:v>3.9000000000000035</c:v>
                </c:pt>
                <c:pt idx="34">
                  <c:v>2.6000000000000023</c:v>
                </c:pt>
                <c:pt idx="35">
                  <c:v>1.5000000000000013</c:v>
                </c:pt>
                <c:pt idx="36">
                  <c:v>2.4000000000000021</c:v>
                </c:pt>
                <c:pt idx="37">
                  <c:v>2.200000000000002</c:v>
                </c:pt>
                <c:pt idx="38">
                  <c:v>3.3000000000000029</c:v>
                </c:pt>
                <c:pt idx="39">
                  <c:v>3.1999999999999917</c:v>
                </c:pt>
                <c:pt idx="40">
                  <c:v>2.6000000000000023</c:v>
                </c:pt>
                <c:pt idx="41">
                  <c:v>3.499999999999992</c:v>
                </c:pt>
                <c:pt idx="42">
                  <c:v>-5.0000000000000044</c:v>
                </c:pt>
              </c:numCache>
            </c:numRef>
          </c:val>
          <c:extLst>
            <c:ext xmlns:c16="http://schemas.microsoft.com/office/drawing/2014/chart" uri="{C3380CC4-5D6E-409C-BE32-E72D297353CC}">
              <c16:uniqueId val="{00000026-1A43-4935-AACC-F3C3CF4E29EE}"/>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1A43-4935-AACC-F3C3CF4E29EE}"/>
              </c:ext>
            </c:extLst>
          </c:dPt>
          <c:dLbls>
            <c:dLbl>
              <c:idx val="0"/>
              <c:layout>
                <c:manualLayout>
                  <c:x val="6.7996307830787343E-4"/>
                  <c:y val="-0.8981038156124755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1A43-4935-AACC-F3C3CF4E29EE}"/>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市区町村別_有所見者割合!$DJ$6:$DJ$48</c:f>
              <c:numCache>
                <c:formatCode>General</c:formatCode>
                <c:ptCount val="43"/>
                <c:pt idx="0">
                  <c:v>3.5000000000000031</c:v>
                </c:pt>
                <c:pt idx="1">
                  <c:v>3.5000000000000031</c:v>
                </c:pt>
                <c:pt idx="2">
                  <c:v>3.5000000000000031</c:v>
                </c:pt>
                <c:pt idx="3">
                  <c:v>3.5000000000000031</c:v>
                </c:pt>
                <c:pt idx="4">
                  <c:v>3.5000000000000031</c:v>
                </c:pt>
                <c:pt idx="5">
                  <c:v>3.5000000000000031</c:v>
                </c:pt>
                <c:pt idx="6">
                  <c:v>3.5000000000000031</c:v>
                </c:pt>
                <c:pt idx="7">
                  <c:v>3.5000000000000031</c:v>
                </c:pt>
                <c:pt idx="8">
                  <c:v>3.5000000000000031</c:v>
                </c:pt>
                <c:pt idx="9">
                  <c:v>3.5000000000000031</c:v>
                </c:pt>
                <c:pt idx="10">
                  <c:v>3.5000000000000031</c:v>
                </c:pt>
                <c:pt idx="11">
                  <c:v>3.5000000000000031</c:v>
                </c:pt>
                <c:pt idx="12">
                  <c:v>3.5000000000000031</c:v>
                </c:pt>
                <c:pt idx="13">
                  <c:v>3.5000000000000031</c:v>
                </c:pt>
                <c:pt idx="14">
                  <c:v>3.5000000000000031</c:v>
                </c:pt>
                <c:pt idx="15">
                  <c:v>3.5000000000000031</c:v>
                </c:pt>
                <c:pt idx="16">
                  <c:v>3.5000000000000031</c:v>
                </c:pt>
                <c:pt idx="17">
                  <c:v>3.5000000000000031</c:v>
                </c:pt>
                <c:pt idx="18">
                  <c:v>3.5000000000000031</c:v>
                </c:pt>
                <c:pt idx="19">
                  <c:v>3.5000000000000031</c:v>
                </c:pt>
                <c:pt idx="20">
                  <c:v>3.5000000000000031</c:v>
                </c:pt>
                <c:pt idx="21">
                  <c:v>3.5000000000000031</c:v>
                </c:pt>
                <c:pt idx="22">
                  <c:v>3.5000000000000031</c:v>
                </c:pt>
                <c:pt idx="23">
                  <c:v>3.5000000000000031</c:v>
                </c:pt>
                <c:pt idx="24">
                  <c:v>3.5000000000000031</c:v>
                </c:pt>
                <c:pt idx="25">
                  <c:v>3.5000000000000031</c:v>
                </c:pt>
                <c:pt idx="26">
                  <c:v>3.5000000000000031</c:v>
                </c:pt>
                <c:pt idx="27">
                  <c:v>3.5000000000000031</c:v>
                </c:pt>
                <c:pt idx="28">
                  <c:v>3.5000000000000031</c:v>
                </c:pt>
                <c:pt idx="29">
                  <c:v>3.5000000000000031</c:v>
                </c:pt>
                <c:pt idx="30">
                  <c:v>3.5000000000000031</c:v>
                </c:pt>
                <c:pt idx="31">
                  <c:v>3.5000000000000031</c:v>
                </c:pt>
                <c:pt idx="32">
                  <c:v>3.5000000000000031</c:v>
                </c:pt>
                <c:pt idx="33">
                  <c:v>3.5000000000000031</c:v>
                </c:pt>
                <c:pt idx="34">
                  <c:v>3.5000000000000031</c:v>
                </c:pt>
                <c:pt idx="35">
                  <c:v>3.5000000000000031</c:v>
                </c:pt>
                <c:pt idx="36">
                  <c:v>3.5000000000000031</c:v>
                </c:pt>
                <c:pt idx="37">
                  <c:v>3.5000000000000031</c:v>
                </c:pt>
                <c:pt idx="38">
                  <c:v>3.5000000000000031</c:v>
                </c:pt>
                <c:pt idx="39">
                  <c:v>3.5000000000000031</c:v>
                </c:pt>
                <c:pt idx="40">
                  <c:v>3.5000000000000031</c:v>
                </c:pt>
                <c:pt idx="41">
                  <c:v>3.5000000000000031</c:v>
                </c:pt>
                <c:pt idx="42">
                  <c:v>3.5000000000000031</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1A43-4935-AACC-F3C3CF4E29EE}"/>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strRef>
              <c:f>'年齢別_健診受診率(年度末資格)'!$M$3</c:f>
              <c:strCache>
                <c:ptCount val="1"/>
                <c:pt idx="0">
                  <c:v>医科健診受診率</c:v>
                </c:pt>
              </c:strCache>
            </c:strRef>
          </c:tx>
          <c:spPr>
            <a:solidFill>
              <a:srgbClr val="FFC000"/>
            </a:solidFill>
            <a:ln>
              <a:noFill/>
            </a:ln>
          </c:spPr>
          <c:invertIfNegative val="0"/>
          <c:dLbls>
            <c:dLbl>
              <c:idx val="0"/>
              <c:layout>
                <c:manualLayout>
                  <c:x val="-5.6239285906731795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0A-44BB-921C-45336FD10C0C}"/>
                </c:ext>
              </c:extLst>
            </c:dLbl>
            <c:dLbl>
              <c:idx val="1"/>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0A-44BB-921C-45336FD10C0C}"/>
                </c:ext>
              </c:extLst>
            </c:dLbl>
            <c:dLbl>
              <c:idx val="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0A-44BB-921C-45336FD10C0C}"/>
                </c:ext>
              </c:extLst>
            </c:dLbl>
            <c:dLbl>
              <c:idx val="3"/>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0A-44BB-921C-45336FD10C0C}"/>
                </c:ext>
              </c:extLst>
            </c:dLbl>
            <c:dLbl>
              <c:idx val="4"/>
              <c:layout>
                <c:manualLayout>
                  <c:x val="9.4646135265700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37-4877-AB4F-DE2B9A5F5174}"/>
                </c:ext>
              </c:extLst>
            </c:dLbl>
            <c:dLbl>
              <c:idx val="5"/>
              <c:layout>
                <c:manualLayout>
                  <c:x val="1.03150966183573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37-4877-AB4F-DE2B9A5F5174}"/>
                </c:ext>
              </c:extLst>
            </c:dLbl>
            <c:dLbl>
              <c:idx val="6"/>
              <c:layout>
                <c:manualLayout>
                  <c:x val="5.62644927536231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37-4877-AB4F-DE2B9A5F5174}"/>
                </c:ext>
              </c:extLst>
            </c:dLbl>
            <c:dLbl>
              <c:idx val="7"/>
              <c:layout>
                <c:manualLayout>
                  <c:x val="5.97548309178732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37-4877-AB4F-DE2B9A5F5174}"/>
                </c:ext>
              </c:extLst>
            </c:dLbl>
            <c:dLbl>
              <c:idx val="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0A-44BB-921C-45336FD10C0C}"/>
                </c:ext>
              </c:extLst>
            </c:dLbl>
            <c:dLbl>
              <c:idx val="9"/>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0A-44BB-921C-45336FD10C0C}"/>
                </c:ext>
              </c:extLst>
            </c:dLbl>
            <c:dLbl>
              <c:idx val="10"/>
              <c:layout>
                <c:manualLayout>
                  <c:x val="1.0641425120772947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37-4877-AB4F-DE2B9A5F5174}"/>
                </c:ext>
              </c:extLst>
            </c:dLbl>
            <c:dLbl>
              <c:idx val="11"/>
              <c:layout>
                <c:manualLayout>
                  <c:x val="1.0395531400966183E-2"/>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37-4877-AB4F-DE2B9A5F5174}"/>
                </c:ext>
              </c:extLst>
            </c:dLbl>
            <c:dLbl>
              <c:idx val="12"/>
              <c:layout>
                <c:manualLayout>
                  <c:x val="6.56413043478260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37-4877-AB4F-DE2B9A5F5174}"/>
                </c:ext>
              </c:extLst>
            </c:dLbl>
            <c:dLbl>
              <c:idx val="13"/>
              <c:layout>
                <c:manualLayout>
                  <c:x val="4.839009661835748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37-4877-AB4F-DE2B9A5F5174}"/>
                </c:ext>
              </c:extLst>
            </c:dLbl>
            <c:dLbl>
              <c:idx val="14"/>
              <c:layout>
                <c:manualLayout>
                  <c:x val="7.76364734299522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37-4877-AB4F-DE2B9A5F5174}"/>
                </c:ext>
              </c:extLst>
            </c:dLbl>
            <c:dLbl>
              <c:idx val="15"/>
              <c:layout>
                <c:manualLayout>
                  <c:x val="2.48623188405797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37-4877-AB4F-DE2B9A5F5174}"/>
                </c:ext>
              </c:extLst>
            </c:dLbl>
            <c:dLbl>
              <c:idx val="16"/>
              <c:layout>
                <c:manualLayout>
                  <c:x val="5.6239285906731795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0A-44BB-921C-45336FD10C0C}"/>
                </c:ext>
              </c:extLst>
            </c:dLbl>
            <c:dLbl>
              <c:idx val="17"/>
              <c:layout>
                <c:manualLayout>
                  <c:x val="7.6764492753623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237-4877-AB4F-DE2B9A5F5174}"/>
                </c:ext>
              </c:extLst>
            </c:dLbl>
            <c:dLbl>
              <c:idx val="1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0A-44BB-921C-45336FD10C0C}"/>
                </c:ext>
              </c:extLst>
            </c:dLbl>
            <c:dLbl>
              <c:idx val="19"/>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0A-44BB-921C-45336FD10C0C}"/>
                </c:ext>
              </c:extLst>
            </c:dLbl>
            <c:dLbl>
              <c:idx val="2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0A-44BB-921C-45336FD10C0C}"/>
                </c:ext>
              </c:extLst>
            </c:dLbl>
            <c:dLbl>
              <c:idx val="21"/>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0A-44BB-921C-45336FD10C0C}"/>
                </c:ext>
              </c:extLst>
            </c:dLbl>
            <c:dLbl>
              <c:idx val="22"/>
              <c:layout>
                <c:manualLayout>
                  <c:x val="-4.4269323671497583E-3"/>
                  <c:y val="7.936507951290833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237-4877-AB4F-DE2B9A5F5174}"/>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37-4877-AB4F-DE2B9A5F5174}"/>
                </c:ext>
              </c:extLst>
            </c:dLbl>
            <c:dLbl>
              <c:idx val="28"/>
              <c:layout>
                <c:manualLayout>
                  <c:x val="2.311594202898550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37-4877-AB4F-DE2B9A5F5174}"/>
                </c:ext>
              </c:extLst>
            </c:dLbl>
            <c:dLbl>
              <c:idx val="31"/>
              <c:layout>
                <c:manualLayout>
                  <c:x val="-8.5921497584541349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237-4877-AB4F-DE2B9A5F5174}"/>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237-4877-AB4F-DE2B9A5F5174}"/>
                </c:ext>
              </c:extLst>
            </c:dLbl>
            <c:dLbl>
              <c:idx val="34"/>
              <c:layout>
                <c:manualLayout>
                  <c:x val="1.1995169082125604E-3"/>
                  <c:y val="2.38095238243067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237-4877-AB4F-DE2B9A5F5174}"/>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237-4877-AB4F-DE2B9A5F5174}"/>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237-4877-AB4F-DE2B9A5F5174}"/>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237-4877-AB4F-DE2B9A5F5174}"/>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237-4877-AB4F-DE2B9A5F517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'年齢別_健診受診率(年度末資格)'!$L$4:$L$26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'年齢別_健診受診率(年度末資格)'!$M$4:$M$26</c:f>
              <c:numCache>
                <c:formatCode>0.0%</c:formatCode>
                <c:ptCount val="23"/>
                <c:pt idx="0">
                  <c:v>0.12528951141502151</c:v>
                </c:pt>
                <c:pt idx="1">
                  <c:v>0.15545078726364572</c:v>
                </c:pt>
                <c:pt idx="2">
                  <c:v>0.26336335066728672</c:v>
                </c:pt>
                <c:pt idx="3">
                  <c:v>0.26468329914392785</c:v>
                </c:pt>
                <c:pt idx="4">
                  <c:v>0.25219418820127476</c:v>
                </c:pt>
                <c:pt idx="5">
                  <c:v>0.24404600885118538</c:v>
                </c:pt>
                <c:pt idx="6">
                  <c:v>0.23098127957210451</c:v>
                </c:pt>
                <c:pt idx="7">
                  <c:v>0.22197343948063641</c:v>
                </c:pt>
                <c:pt idx="8">
                  <c:v>0.20988262448278774</c:v>
                </c:pt>
                <c:pt idx="9">
                  <c:v>0.19650122050447519</c:v>
                </c:pt>
                <c:pt idx="10">
                  <c:v>0.18394439352276198</c:v>
                </c:pt>
                <c:pt idx="11">
                  <c:v>0.17158995887301831</c:v>
                </c:pt>
                <c:pt idx="12">
                  <c:v>0.15875095534446992</c:v>
                </c:pt>
                <c:pt idx="13">
                  <c:v>0.14627606970968948</c:v>
                </c:pt>
                <c:pt idx="14">
                  <c:v>0.13626829018725059</c:v>
                </c:pt>
                <c:pt idx="15">
                  <c:v>0.12232200670026182</c:v>
                </c:pt>
                <c:pt idx="16">
                  <c:v>0.11505276546010794</c:v>
                </c:pt>
                <c:pt idx="17">
                  <c:v>0.10391616566466266</c:v>
                </c:pt>
                <c:pt idx="18">
                  <c:v>9.0824115905904348E-2</c:v>
                </c:pt>
                <c:pt idx="19">
                  <c:v>8.1912527798369161E-2</c:v>
                </c:pt>
                <c:pt idx="20">
                  <c:v>7.997059304035288E-2</c:v>
                </c:pt>
                <c:pt idx="21">
                  <c:v>5.8507389764260412E-2</c:v>
                </c:pt>
                <c:pt idx="22">
                  <c:v>0.19335508953054267</c:v>
                </c:pt>
              </c:numCache>
            </c:numRef>
          </c:val>
          <c:extLst>
            <c:ext xmlns:c16="http://schemas.microsoft.com/office/drawing/2014/chart" uri="{C3380CC4-5D6E-409C-BE32-E72D297353CC}">
              <c16:uniqueId val="{00000016-4237-4877-AB4F-DE2B9A5F5174}"/>
            </c:ext>
          </c:extLst>
        </c:ser>
        <c:dLbls>
          <c:showLegendKey val="0"/>
          <c:showVal val="0"/>
          <c:showCatName val="0"/>
          <c:showSerName val="0"/>
          <c:showPercent val="0"/>
          <c:showBubbleSize val="0"/>
        </c:dLbls>
        <c:gapWidth val="150"/>
        <c:axId val="452965888"/>
        <c:axId val="452544768"/>
      </c:barChart>
      <c:catAx>
        <c:axId val="452965888"/>
        <c:scaling>
          <c:orientation val="maxMin"/>
        </c:scaling>
        <c:delete val="0"/>
        <c:axPos val="l"/>
        <c:numFmt formatCode="General" sourceLinked="0"/>
        <c:majorTickMark val="none"/>
        <c:minorTickMark val="none"/>
        <c:tickLblPos val="nextTo"/>
        <c:spPr>
          <a:ln>
            <a:solidFill>
              <a:srgbClr val="7F7F7F"/>
            </a:solidFill>
          </a:ln>
        </c:spPr>
        <c:crossAx val="452544768"/>
        <c:crossesAt val="0"/>
        <c:auto val="1"/>
        <c:lblAlgn val="ctr"/>
        <c:lblOffset val="100"/>
        <c:noMultiLvlLbl val="0"/>
      </c:catAx>
      <c:valAx>
        <c:axId val="45254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52965888"/>
        <c:crosses val="autoZero"/>
        <c:crossBetween val="between"/>
      </c:valAx>
      <c:spPr>
        <a:ln>
          <a:solidFill>
            <a:srgbClr val="7F7F7F"/>
          </a:solidFill>
        </a:ln>
      </c:spPr>
    </c:plotArea>
    <c:legend>
      <c:legendPos val="t"/>
      <c:layout>
        <c:manualLayout>
          <c:xMode val="edge"/>
          <c:yMode val="edge"/>
          <c:x val="0.18188647342995168"/>
          <c:y val="6.0476190476190473E-3"/>
          <c:w val="0.63622705314009664"/>
          <c:h val="1.60261904761904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70942028985508"/>
          <c:y val="5.4087777777777776E-2"/>
          <c:w val="0.7909452898550724"/>
          <c:h val="0.93980388888888888"/>
        </c:manualLayout>
      </c:layout>
      <c:barChart>
        <c:barDir val="bar"/>
        <c:grouping val="clustered"/>
        <c:varyColors val="0"/>
        <c:ser>
          <c:idx val="0"/>
          <c:order val="0"/>
          <c:tx>
            <c:strRef>
              <c:f>'要介護度別_受診率(年度末資格)'!$I$3</c:f>
              <c:strCache>
                <c:ptCount val="1"/>
                <c:pt idx="0">
                  <c:v>医科健診受診率</c:v>
                </c:pt>
              </c:strCache>
            </c:strRef>
          </c:tx>
          <c:spPr>
            <a:solidFill>
              <a:srgbClr val="FFC000"/>
            </a:solidFill>
            <a:ln>
              <a:noFill/>
            </a:ln>
          </c:spPr>
          <c:invertIfNegative val="0"/>
          <c:dLbls>
            <c:dLbl>
              <c:idx val="0"/>
              <c:layout>
                <c:manualLayout>
                  <c:x val="-5.6239285906731795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3B-4870-B357-06373320B65C}"/>
                </c:ext>
              </c:extLst>
            </c:dLbl>
            <c:dLbl>
              <c:idx val="1"/>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3B-4870-B357-06373320B65C}"/>
                </c:ext>
              </c:extLst>
            </c:dLbl>
            <c:dLbl>
              <c:idx val="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3B-4870-B357-06373320B65C}"/>
                </c:ext>
              </c:extLst>
            </c:dLbl>
            <c:dLbl>
              <c:idx val="3"/>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3B-4870-B357-06373320B65C}"/>
                </c:ext>
              </c:extLst>
            </c:dLbl>
            <c:dLbl>
              <c:idx val="4"/>
              <c:layout>
                <c:manualLayout>
                  <c:x val="9.4646135265700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3B-4870-B357-06373320B65C}"/>
                </c:ext>
              </c:extLst>
            </c:dLbl>
            <c:dLbl>
              <c:idx val="5"/>
              <c:layout>
                <c:manualLayout>
                  <c:x val="1.03150966183573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3B-4870-B357-06373320B65C}"/>
                </c:ext>
              </c:extLst>
            </c:dLbl>
            <c:dLbl>
              <c:idx val="6"/>
              <c:layout>
                <c:manualLayout>
                  <c:x val="5.62644927536231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3B-4870-B357-06373320B65C}"/>
                </c:ext>
              </c:extLst>
            </c:dLbl>
            <c:dLbl>
              <c:idx val="7"/>
              <c:layout>
                <c:manualLayout>
                  <c:x val="5.97548309178732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3B-4870-B357-06373320B65C}"/>
                </c:ext>
              </c:extLst>
            </c:dLbl>
            <c:dLbl>
              <c:idx val="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3B-4870-B357-06373320B65C}"/>
                </c:ext>
              </c:extLst>
            </c:dLbl>
            <c:dLbl>
              <c:idx val="9"/>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3B-4870-B357-06373320B65C}"/>
                </c:ext>
              </c:extLst>
            </c:dLbl>
            <c:dLbl>
              <c:idx val="10"/>
              <c:layout>
                <c:manualLayout>
                  <c:x val="1.0641425120772947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3B-4870-B357-06373320B65C}"/>
                </c:ext>
              </c:extLst>
            </c:dLbl>
            <c:dLbl>
              <c:idx val="11"/>
              <c:layout>
                <c:manualLayout>
                  <c:x val="1.0395531400966183E-2"/>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3B-4870-B357-06373320B65C}"/>
                </c:ext>
              </c:extLst>
            </c:dLbl>
            <c:dLbl>
              <c:idx val="12"/>
              <c:layout>
                <c:manualLayout>
                  <c:x val="6.56413043478260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A3B-4870-B357-06373320B65C}"/>
                </c:ext>
              </c:extLst>
            </c:dLbl>
            <c:dLbl>
              <c:idx val="13"/>
              <c:layout>
                <c:manualLayout>
                  <c:x val="4.839009661835748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A3B-4870-B357-06373320B65C}"/>
                </c:ext>
              </c:extLst>
            </c:dLbl>
            <c:dLbl>
              <c:idx val="14"/>
              <c:layout>
                <c:manualLayout>
                  <c:x val="7.76364734299522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A3B-4870-B357-06373320B65C}"/>
                </c:ext>
              </c:extLst>
            </c:dLbl>
            <c:dLbl>
              <c:idx val="15"/>
              <c:layout>
                <c:manualLayout>
                  <c:x val="2.48623188405797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A3B-4870-B357-06373320B65C}"/>
                </c:ext>
              </c:extLst>
            </c:dLbl>
            <c:dLbl>
              <c:idx val="16"/>
              <c:layout>
                <c:manualLayout>
                  <c:x val="5.6239285906731795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A3B-4870-B357-06373320B65C}"/>
                </c:ext>
              </c:extLst>
            </c:dLbl>
            <c:dLbl>
              <c:idx val="17"/>
              <c:layout>
                <c:manualLayout>
                  <c:x val="7.6764492753623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A3B-4870-B357-06373320B65C}"/>
                </c:ext>
              </c:extLst>
            </c:dLbl>
            <c:dLbl>
              <c:idx val="1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A3B-4870-B357-06373320B65C}"/>
                </c:ext>
              </c:extLst>
            </c:dLbl>
            <c:dLbl>
              <c:idx val="19"/>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A3B-4870-B357-06373320B65C}"/>
                </c:ext>
              </c:extLst>
            </c:dLbl>
            <c:dLbl>
              <c:idx val="2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A3B-4870-B357-06373320B65C}"/>
                </c:ext>
              </c:extLst>
            </c:dLbl>
            <c:dLbl>
              <c:idx val="21"/>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A3B-4870-B357-06373320B65C}"/>
                </c:ext>
              </c:extLst>
            </c:dLbl>
            <c:dLbl>
              <c:idx val="22"/>
              <c:layout>
                <c:manualLayout>
                  <c:x val="9.377415458937197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A3B-4870-B357-06373320B65C}"/>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A3B-4870-B357-06373320B65C}"/>
                </c:ext>
              </c:extLst>
            </c:dLbl>
            <c:dLbl>
              <c:idx val="28"/>
              <c:layout>
                <c:manualLayout>
                  <c:x val="2.311594202898550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A3B-4870-B357-06373320B65C}"/>
                </c:ext>
              </c:extLst>
            </c:dLbl>
            <c:dLbl>
              <c:idx val="31"/>
              <c:layout>
                <c:manualLayout>
                  <c:x val="-8.5921497584541349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A3B-4870-B357-06373320B65C}"/>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A3B-4870-B357-06373320B65C}"/>
                </c:ext>
              </c:extLst>
            </c:dLbl>
            <c:dLbl>
              <c:idx val="34"/>
              <c:layout>
                <c:manualLayout>
                  <c:x val="1.1995169082125604E-3"/>
                  <c:y val="2.38095238243067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A3B-4870-B357-06373320B65C}"/>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A3B-4870-B357-06373320B65C}"/>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A3B-4870-B357-06373320B65C}"/>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A3B-4870-B357-06373320B65C}"/>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A3B-4870-B357-06373320B65C}"/>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'要介護度別_受診率(年度末資格)'!$H$4:$H$12</c:f>
              <c:strCache>
                <c:ptCount val="9"/>
                <c:pt idx="0">
                  <c:v>非該当</c:v>
                </c:pt>
                <c:pt idx="1">
                  <c:v>要支援1</c:v>
                </c:pt>
                <c:pt idx="2">
                  <c:v>要支援2</c:v>
                </c:pt>
                <c:pt idx="3">
                  <c:v>要介護1</c:v>
                </c:pt>
                <c:pt idx="4">
                  <c:v>要介護2</c:v>
                </c:pt>
                <c:pt idx="5">
                  <c:v>要介護3</c:v>
                </c:pt>
                <c:pt idx="6">
                  <c:v>要介護4</c:v>
                </c:pt>
                <c:pt idx="7">
                  <c:v>要介護5</c:v>
                </c:pt>
                <c:pt idx="8">
                  <c:v>広域連合全体</c:v>
                </c:pt>
              </c:strCache>
            </c:strRef>
          </c:cat>
          <c:val>
            <c:numRef>
              <c:f>'要介護度別_受診率(年度末資格)'!$I$4:$I$12</c:f>
              <c:numCache>
                <c:formatCode>0.0%</c:formatCode>
                <c:ptCount val="9"/>
                <c:pt idx="0">
                  <c:v>0.21472939417810422</c:v>
                </c:pt>
                <c:pt idx="1">
                  <c:v>0.22352453781222489</c:v>
                </c:pt>
                <c:pt idx="2">
                  <c:v>0.17732789614651448</c:v>
                </c:pt>
                <c:pt idx="3">
                  <c:v>0.13091171952652028</c:v>
                </c:pt>
                <c:pt idx="4">
                  <c:v>9.4805251833311371E-2</c:v>
                </c:pt>
                <c:pt idx="5">
                  <c:v>6.3347871860430144E-2</c:v>
                </c:pt>
                <c:pt idx="6">
                  <c:v>3.9208816409733727E-2</c:v>
                </c:pt>
                <c:pt idx="7">
                  <c:v>2.8827674567584883E-2</c:v>
                </c:pt>
                <c:pt idx="8">
                  <c:v>0.19335508953054267</c:v>
                </c:pt>
              </c:numCache>
            </c:numRef>
          </c:val>
          <c:extLst>
            <c:ext xmlns:c16="http://schemas.microsoft.com/office/drawing/2014/chart" uri="{C3380CC4-5D6E-409C-BE32-E72D297353CC}">
              <c16:uniqueId val="{00000020-3A3B-4870-B357-06373320B65C}"/>
            </c:ext>
          </c:extLst>
        </c:ser>
        <c:dLbls>
          <c:showLegendKey val="0"/>
          <c:showVal val="0"/>
          <c:showCatName val="0"/>
          <c:showSerName val="0"/>
          <c:showPercent val="0"/>
          <c:showBubbleSize val="0"/>
        </c:dLbls>
        <c:gapWidth val="150"/>
        <c:axId val="452965888"/>
        <c:axId val="452544768"/>
      </c:barChart>
      <c:catAx>
        <c:axId val="452965888"/>
        <c:scaling>
          <c:orientation val="maxMin"/>
        </c:scaling>
        <c:delete val="0"/>
        <c:axPos val="l"/>
        <c:numFmt formatCode="General" sourceLinked="0"/>
        <c:majorTickMark val="none"/>
        <c:minorTickMark val="none"/>
        <c:tickLblPos val="nextTo"/>
        <c:spPr>
          <a:ln>
            <a:solidFill>
              <a:srgbClr val="7F7F7F"/>
            </a:solidFill>
          </a:ln>
        </c:spPr>
        <c:crossAx val="452544768"/>
        <c:crossesAt val="0"/>
        <c:auto val="1"/>
        <c:lblAlgn val="ctr"/>
        <c:lblOffset val="100"/>
        <c:noMultiLvlLbl val="0"/>
      </c:catAx>
      <c:valAx>
        <c:axId val="45254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52965888"/>
        <c:crosses val="autoZero"/>
        <c:crossBetween val="between"/>
      </c:valAx>
      <c:spPr>
        <a:ln>
          <a:solidFill>
            <a:srgbClr val="7F7F7F"/>
          </a:solidFill>
        </a:ln>
      </c:spPr>
    </c:plotArea>
    <c:legend>
      <c:legendPos val="t"/>
      <c:layout>
        <c:manualLayout>
          <c:xMode val="edge"/>
          <c:yMode val="edge"/>
          <c:x val="0.21256280193236712"/>
          <c:y val="6.0476190476190473E-3"/>
          <c:w val="0.57640821256038655"/>
          <c:h val="1.60261904761904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'地区別_健診受診率(年度末資格)'!$AC$4:$AD$4</c:f>
              <c:strCache>
                <c:ptCount val="1"/>
                <c:pt idx="0">
                  <c:v>医科健診受診率</c:v>
                </c:pt>
              </c:strCache>
            </c:strRef>
          </c:tx>
          <c:spPr>
            <a:solidFill>
              <a:schemeClr val="accent3">
                <a:lumMod val="60000"/>
                <a:lumOff val="40000"/>
              </a:schemeClr>
            </a:solidFill>
            <a:ln>
              <a:noFill/>
            </a:ln>
          </c:spPr>
          <c:invertIfNegative val="0"/>
          <c:dLbls>
            <c:dLbl>
              <c:idx val="0"/>
              <c:layout>
                <c:manualLayout>
                  <c:x val="-2.9252790167155975E-3"/>
                  <c:y val="2.43469538308714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B8-4DBB-9631-8837E1D46153}"/>
                </c:ext>
              </c:extLst>
            </c:dLbl>
            <c:dLbl>
              <c:idx val="4"/>
              <c:layout>
                <c:manualLayout>
                  <c:x val="9.4646135265700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0966183573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4.24380434782608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5.9754830917874398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'地区別_健診受診率(年度末資格)'!$AC$5:$AC$12</c:f>
              <c:strCache>
                <c:ptCount val="8"/>
                <c:pt idx="0">
                  <c:v>豊能医療圏</c:v>
                </c:pt>
                <c:pt idx="1">
                  <c:v>南河内医療圏</c:v>
                </c:pt>
                <c:pt idx="2">
                  <c:v>三島医療圏</c:v>
                </c:pt>
                <c:pt idx="3">
                  <c:v>北河内医療圏</c:v>
                </c:pt>
                <c:pt idx="4">
                  <c:v>中河内医療圏</c:v>
                </c:pt>
                <c:pt idx="5">
                  <c:v>泉州医療圏</c:v>
                </c:pt>
                <c:pt idx="6">
                  <c:v>堺市医療圏</c:v>
                </c:pt>
                <c:pt idx="7">
                  <c:v>大阪市医療圏</c:v>
                </c:pt>
              </c:strCache>
            </c:strRef>
          </c:cat>
          <c:val>
            <c:numRef>
              <c:f>'地区別_健診受診率(年度末資格)'!$AD$5:$AD$12</c:f>
              <c:numCache>
                <c:formatCode>0.0%</c:formatCode>
                <c:ptCount val="8"/>
                <c:pt idx="0">
                  <c:v>0.26625588264390393</c:v>
                </c:pt>
                <c:pt idx="1">
                  <c:v>0.25466597617814601</c:v>
                </c:pt>
                <c:pt idx="2">
                  <c:v>0.24738767224524541</c:v>
                </c:pt>
                <c:pt idx="3">
                  <c:v>0.20150844978589177</c:v>
                </c:pt>
                <c:pt idx="4">
                  <c:v>0.19919640310701764</c:v>
                </c:pt>
                <c:pt idx="5">
                  <c:v>0.190228049986223</c:v>
                </c:pt>
                <c:pt idx="6">
                  <c:v>0.17804176628935445</c:v>
                </c:pt>
                <c:pt idx="7">
                  <c:v>0.12647304274460533</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3019136"/>
        <c:axId val="4525464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0278399721263614E-2"/>
                  <c:y val="-0.8929634868733398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DC2-4654-A45A-F560352344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'地区別_健診受診率(年度末資格)'!$AF$5:$AF$12</c:f>
              <c:numCache>
                <c:formatCode>0.0%</c:formatCode>
                <c:ptCount val="8"/>
                <c:pt idx="0">
                  <c:v>0.19335508953054267</c:v>
                </c:pt>
                <c:pt idx="1">
                  <c:v>0.19335508953054267</c:v>
                </c:pt>
                <c:pt idx="2">
                  <c:v>0.19335508953054267</c:v>
                </c:pt>
                <c:pt idx="3">
                  <c:v>0.19335508953054267</c:v>
                </c:pt>
                <c:pt idx="4">
                  <c:v>0.19335508953054267</c:v>
                </c:pt>
                <c:pt idx="5">
                  <c:v>0.19335508953054267</c:v>
                </c:pt>
                <c:pt idx="6">
                  <c:v>0.19335508953054267</c:v>
                </c:pt>
                <c:pt idx="7">
                  <c:v>0.19335508953054267</c:v>
                </c:pt>
              </c:numCache>
            </c:numRef>
          </c:xVal>
          <c:yVal>
            <c:numRef>
              <c:f>'地区別_健診受診率(年度末資格)'!$AG$5:$AG$12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2547648"/>
        <c:axId val="452547072"/>
      </c:scatterChart>
      <c:catAx>
        <c:axId val="453019136"/>
        <c:scaling>
          <c:orientation val="maxMin"/>
        </c:scaling>
        <c:delete val="0"/>
        <c:axPos val="l"/>
        <c:numFmt formatCode="General" sourceLinked="0"/>
        <c:majorTickMark val="none"/>
        <c:minorTickMark val="none"/>
        <c:tickLblPos val="nextTo"/>
        <c:spPr>
          <a:ln>
            <a:solidFill>
              <a:srgbClr val="7F7F7F"/>
            </a:solidFill>
          </a:ln>
        </c:spPr>
        <c:crossAx val="452546496"/>
        <c:crossesAt val="0"/>
        <c:auto val="1"/>
        <c:lblAlgn val="ctr"/>
        <c:lblOffset val="100"/>
        <c:noMultiLvlLbl val="0"/>
      </c:catAx>
      <c:valAx>
        <c:axId val="4525464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3019136"/>
        <c:crosses val="autoZero"/>
        <c:crossBetween val="between"/>
      </c:valAx>
      <c:valAx>
        <c:axId val="452547072"/>
        <c:scaling>
          <c:orientation val="minMax"/>
          <c:max val="50"/>
          <c:min val="0"/>
        </c:scaling>
        <c:delete val="1"/>
        <c:axPos val="r"/>
        <c:numFmt formatCode="General" sourceLinked="1"/>
        <c:majorTickMark val="out"/>
        <c:minorTickMark val="none"/>
        <c:tickLblPos val="nextTo"/>
        <c:crossAx val="452547648"/>
        <c:crosses val="max"/>
        <c:crossBetween val="midCat"/>
      </c:valAx>
      <c:valAx>
        <c:axId val="452547648"/>
        <c:scaling>
          <c:orientation val="minMax"/>
        </c:scaling>
        <c:delete val="1"/>
        <c:axPos val="b"/>
        <c:numFmt formatCode="0.0%" sourceLinked="1"/>
        <c:majorTickMark val="out"/>
        <c:minorTickMark val="none"/>
        <c:tickLblPos val="nextTo"/>
        <c:crossAx val="4525470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64118357487923"/>
          <c:y val="7.2786609996886034E-2"/>
          <c:w val="0.79701340579710145"/>
          <c:h val="0.92166103060674787"/>
        </c:manualLayout>
      </c:layout>
      <c:barChart>
        <c:barDir val="bar"/>
        <c:grouping val="clustered"/>
        <c:varyColors val="0"/>
        <c:ser>
          <c:idx val="0"/>
          <c:order val="0"/>
          <c:tx>
            <c:strRef>
              <c:f>'市区町村別_健診受診率(年度末資格)'!$AF$3:$AG$3</c:f>
              <c:strCache>
                <c:ptCount val="1"/>
                <c:pt idx="0">
                  <c:v>医科健診受診率</c:v>
                </c:pt>
              </c:strCache>
            </c:strRef>
          </c:tx>
          <c:spPr>
            <a:solidFill>
              <a:schemeClr val="accent4">
                <a:lumMod val="60000"/>
                <a:lumOff val="40000"/>
              </a:schemeClr>
            </a:solidFill>
            <a:ln>
              <a:noFill/>
            </a:ln>
          </c:spPr>
          <c:invertIfNegative val="0"/>
          <c:dLbls>
            <c:dLbl>
              <c:idx val="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38-4AB8-93E9-AF2BF2C37651}"/>
                </c:ext>
              </c:extLst>
            </c:dLbl>
            <c:dLbl>
              <c:idx val="26"/>
              <c:layout>
                <c:manualLayout>
                  <c:x val="1.22705314009661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B5-418F-95CC-18F01545D0E9}"/>
                </c:ext>
              </c:extLst>
            </c:dLbl>
            <c:dLbl>
              <c:idx val="27"/>
              <c:layout>
                <c:manualLayout>
                  <c:x val="1.6871980676328446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E1-42CC-BE82-D06ADC93262C}"/>
                </c:ext>
              </c:extLst>
            </c:dLbl>
            <c:dLbl>
              <c:idx val="28"/>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50-4428-865D-351E3E26FE9B}"/>
                </c:ext>
              </c:extLst>
            </c:dLbl>
            <c:dLbl>
              <c:idx val="29"/>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0-4428-865D-351E3E26FE9B}"/>
                </c:ext>
              </c:extLst>
            </c:dLbl>
            <c:dLbl>
              <c:idx val="30"/>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50-4428-865D-351E3E26FE9B}"/>
                </c:ext>
              </c:extLst>
            </c:dLbl>
            <c:dLbl>
              <c:idx val="31"/>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50-4428-865D-351E3E26FE9B}"/>
                </c:ext>
              </c:extLst>
            </c:dLbl>
            <c:dLbl>
              <c:idx val="3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50-4428-865D-351E3E26FE9B}"/>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'市区町村別_健診受診率(年度末資格)'!$AF$5:$AF$47</c:f>
              <c:strCache>
                <c:ptCount val="43"/>
                <c:pt idx="0">
                  <c:v>豊能町</c:v>
                </c:pt>
                <c:pt idx="1">
                  <c:v>池田市</c:v>
                </c:pt>
                <c:pt idx="2">
                  <c:v>藤井寺市</c:v>
                </c:pt>
                <c:pt idx="3">
                  <c:v>千早赤阪村</c:v>
                </c:pt>
                <c:pt idx="4">
                  <c:v>吹田市</c:v>
                </c:pt>
                <c:pt idx="5">
                  <c:v>和泉市</c:v>
                </c:pt>
                <c:pt idx="6">
                  <c:v>羽曳野市</c:v>
                </c:pt>
                <c:pt idx="7">
                  <c:v>高槻市</c:v>
                </c:pt>
                <c:pt idx="8">
                  <c:v>河南町</c:v>
                </c:pt>
                <c:pt idx="9">
                  <c:v>富田林市</c:v>
                </c:pt>
                <c:pt idx="10">
                  <c:v>河内長野市</c:v>
                </c:pt>
                <c:pt idx="11">
                  <c:v>箕面市</c:v>
                </c:pt>
                <c:pt idx="12">
                  <c:v>寝屋川市</c:v>
                </c:pt>
                <c:pt idx="13">
                  <c:v>大阪狭山市</c:v>
                </c:pt>
                <c:pt idx="14">
                  <c:v>八尾市</c:v>
                </c:pt>
                <c:pt idx="15">
                  <c:v>門真市</c:v>
                </c:pt>
                <c:pt idx="16">
                  <c:v>太子町</c:v>
                </c:pt>
                <c:pt idx="17">
                  <c:v>茨木市</c:v>
                </c:pt>
                <c:pt idx="18">
                  <c:v>泉大津市</c:v>
                </c:pt>
                <c:pt idx="19">
                  <c:v>田尻町</c:v>
                </c:pt>
                <c:pt idx="20">
                  <c:v>大東市</c:v>
                </c:pt>
                <c:pt idx="21">
                  <c:v>島本町</c:v>
                </c:pt>
                <c:pt idx="22">
                  <c:v>柏原市</c:v>
                </c:pt>
                <c:pt idx="23">
                  <c:v>四條畷市</c:v>
                </c:pt>
                <c:pt idx="24">
                  <c:v>枚方市</c:v>
                </c:pt>
                <c:pt idx="25">
                  <c:v>能勢町</c:v>
                </c:pt>
                <c:pt idx="26">
                  <c:v>忠岡町</c:v>
                </c:pt>
                <c:pt idx="27">
                  <c:v>高石市</c:v>
                </c:pt>
                <c:pt idx="28">
                  <c:v>堺市</c:v>
                </c:pt>
                <c:pt idx="29">
                  <c:v>東大阪市</c:v>
                </c:pt>
                <c:pt idx="30">
                  <c:v>豊中市</c:v>
                </c:pt>
                <c:pt idx="31">
                  <c:v>貝塚市</c:v>
                </c:pt>
                <c:pt idx="32">
                  <c:v>泉佐野市</c:v>
                </c:pt>
                <c:pt idx="33">
                  <c:v>泉南市</c:v>
                </c:pt>
                <c:pt idx="34">
                  <c:v>交野市</c:v>
                </c:pt>
                <c:pt idx="35">
                  <c:v>岸和田市</c:v>
                </c:pt>
                <c:pt idx="36">
                  <c:v>摂津市</c:v>
                </c:pt>
                <c:pt idx="37">
                  <c:v>熊取町</c:v>
                </c:pt>
                <c:pt idx="38">
                  <c:v>松原市</c:v>
                </c:pt>
                <c:pt idx="39">
                  <c:v>大阪市</c:v>
                </c:pt>
                <c:pt idx="40">
                  <c:v>阪南市</c:v>
                </c:pt>
                <c:pt idx="41">
                  <c:v>守口市</c:v>
                </c:pt>
                <c:pt idx="42">
                  <c:v>岬町</c:v>
                </c:pt>
              </c:strCache>
            </c:strRef>
          </c:cat>
          <c:val>
            <c:numRef>
              <c:f>'市区町村別_健診受診率(年度末資格)'!$AG$5:$AG$47</c:f>
              <c:numCache>
                <c:formatCode>0.0%</c:formatCode>
                <c:ptCount val="43"/>
                <c:pt idx="0">
                  <c:v>0.47575953458306397</c:v>
                </c:pt>
                <c:pt idx="1">
                  <c:v>0.38999278641222374</c:v>
                </c:pt>
                <c:pt idx="2">
                  <c:v>0.35018765638031696</c:v>
                </c:pt>
                <c:pt idx="3">
                  <c:v>0.33601933924254634</c:v>
                </c:pt>
                <c:pt idx="4">
                  <c:v>0.31681122613692614</c:v>
                </c:pt>
                <c:pt idx="5">
                  <c:v>0.29161716171617164</c:v>
                </c:pt>
                <c:pt idx="6">
                  <c:v>0.28181607059916397</c:v>
                </c:pt>
                <c:pt idx="7">
                  <c:v>0.28055315781901885</c:v>
                </c:pt>
                <c:pt idx="8">
                  <c:v>0.27791924336122226</c:v>
                </c:pt>
                <c:pt idx="9">
                  <c:v>0.26966819087818034</c:v>
                </c:pt>
                <c:pt idx="10">
                  <c:v>0.26582010582010585</c:v>
                </c:pt>
                <c:pt idx="11">
                  <c:v>0.25904649414796521</c:v>
                </c:pt>
                <c:pt idx="12">
                  <c:v>0.25469906160519379</c:v>
                </c:pt>
                <c:pt idx="13">
                  <c:v>0.24893001735106998</c:v>
                </c:pt>
                <c:pt idx="14">
                  <c:v>0.23654092891968181</c:v>
                </c:pt>
                <c:pt idx="15">
                  <c:v>0.23577100338719528</c:v>
                </c:pt>
                <c:pt idx="16">
                  <c:v>0.23500247892910262</c:v>
                </c:pt>
                <c:pt idx="17">
                  <c:v>0.22879723528411988</c:v>
                </c:pt>
                <c:pt idx="18">
                  <c:v>0.22534189805221716</c:v>
                </c:pt>
                <c:pt idx="19">
                  <c:v>0.21448730009407338</c:v>
                </c:pt>
                <c:pt idx="20">
                  <c:v>0.20841636384949008</c:v>
                </c:pt>
                <c:pt idx="21">
                  <c:v>0.20789241622574955</c:v>
                </c:pt>
                <c:pt idx="22">
                  <c:v>0.2030902945436987</c:v>
                </c:pt>
                <c:pt idx="23">
                  <c:v>0.20226700251889168</c:v>
                </c:pt>
                <c:pt idx="24">
                  <c:v>0.1949222370995983</c:v>
                </c:pt>
                <c:pt idx="25">
                  <c:v>0.19406041986687148</c:v>
                </c:pt>
                <c:pt idx="26">
                  <c:v>0.18524153670597185</c:v>
                </c:pt>
                <c:pt idx="27">
                  <c:v>0.18179620452073009</c:v>
                </c:pt>
                <c:pt idx="28">
                  <c:v>0.17804176628935445</c:v>
                </c:pt>
                <c:pt idx="29">
                  <c:v>0.17779621971984147</c:v>
                </c:pt>
                <c:pt idx="30">
                  <c:v>0.17588759022459971</c:v>
                </c:pt>
                <c:pt idx="31">
                  <c:v>0.17534899557371467</c:v>
                </c:pt>
                <c:pt idx="32">
                  <c:v>0.16793090499436725</c:v>
                </c:pt>
                <c:pt idx="33">
                  <c:v>0.16426672574213558</c:v>
                </c:pt>
                <c:pt idx="34">
                  <c:v>0.16189123715646145</c:v>
                </c:pt>
                <c:pt idx="35">
                  <c:v>0.1604029884537016</c:v>
                </c:pt>
                <c:pt idx="36">
                  <c:v>0.15928739848048207</c:v>
                </c:pt>
                <c:pt idx="37">
                  <c:v>0.1564343804815819</c:v>
                </c:pt>
                <c:pt idx="38">
                  <c:v>0.15394268981384648</c:v>
                </c:pt>
                <c:pt idx="39">
                  <c:v>0.12647304274460533</c:v>
                </c:pt>
                <c:pt idx="40">
                  <c:v>0.12398078856249302</c:v>
                </c:pt>
                <c:pt idx="41">
                  <c:v>0.12055954353027794</c:v>
                </c:pt>
                <c:pt idx="42">
                  <c:v>0.10231839258114374</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4462976"/>
        <c:axId val="45436985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3.6669260022528544E-2"/>
                  <c:y val="-0.89715449034927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BFB-4559-B4D6-B522492DA5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'市区町村別_健診受診率(年度末資格)'!$AK$5:$AK$47</c:f>
              <c:numCache>
                <c:formatCode>0.0%</c:formatCode>
                <c:ptCount val="43"/>
                <c:pt idx="0">
                  <c:v>0.19335508953054267</c:v>
                </c:pt>
                <c:pt idx="1">
                  <c:v>0.19335508953054267</c:v>
                </c:pt>
                <c:pt idx="2">
                  <c:v>0.19335508953054267</c:v>
                </c:pt>
                <c:pt idx="3">
                  <c:v>0.19335508953054267</c:v>
                </c:pt>
                <c:pt idx="4">
                  <c:v>0.19335508953054267</c:v>
                </c:pt>
                <c:pt idx="5">
                  <c:v>0.19335508953054267</c:v>
                </c:pt>
                <c:pt idx="6">
                  <c:v>0.19335508953054267</c:v>
                </c:pt>
                <c:pt idx="7">
                  <c:v>0.19335508953054267</c:v>
                </c:pt>
                <c:pt idx="8">
                  <c:v>0.19335508953054267</c:v>
                </c:pt>
                <c:pt idx="9">
                  <c:v>0.19335508953054267</c:v>
                </c:pt>
                <c:pt idx="10">
                  <c:v>0.19335508953054267</c:v>
                </c:pt>
                <c:pt idx="11">
                  <c:v>0.19335508953054267</c:v>
                </c:pt>
                <c:pt idx="12">
                  <c:v>0.19335508953054267</c:v>
                </c:pt>
                <c:pt idx="13">
                  <c:v>0.19335508953054267</c:v>
                </c:pt>
                <c:pt idx="14">
                  <c:v>0.19335508953054267</c:v>
                </c:pt>
                <c:pt idx="15">
                  <c:v>0.19335508953054267</c:v>
                </c:pt>
                <c:pt idx="16">
                  <c:v>0.19335508953054267</c:v>
                </c:pt>
                <c:pt idx="17">
                  <c:v>0.19335508953054267</c:v>
                </c:pt>
                <c:pt idx="18">
                  <c:v>0.19335508953054267</c:v>
                </c:pt>
                <c:pt idx="19">
                  <c:v>0.19335508953054267</c:v>
                </c:pt>
                <c:pt idx="20">
                  <c:v>0.19335508953054267</c:v>
                </c:pt>
                <c:pt idx="21">
                  <c:v>0.19335508953054267</c:v>
                </c:pt>
                <c:pt idx="22">
                  <c:v>0.19335508953054267</c:v>
                </c:pt>
                <c:pt idx="23">
                  <c:v>0.19335508953054267</c:v>
                </c:pt>
                <c:pt idx="24">
                  <c:v>0.19335508953054267</c:v>
                </c:pt>
                <c:pt idx="25">
                  <c:v>0.19335508953054267</c:v>
                </c:pt>
                <c:pt idx="26">
                  <c:v>0.19335508953054267</c:v>
                </c:pt>
                <c:pt idx="27">
                  <c:v>0.19335508953054267</c:v>
                </c:pt>
                <c:pt idx="28">
                  <c:v>0.19335508953054267</c:v>
                </c:pt>
                <c:pt idx="29">
                  <c:v>0.19335508953054267</c:v>
                </c:pt>
                <c:pt idx="30">
                  <c:v>0.19335508953054267</c:v>
                </c:pt>
                <c:pt idx="31">
                  <c:v>0.19335508953054267</c:v>
                </c:pt>
                <c:pt idx="32">
                  <c:v>0.19335508953054267</c:v>
                </c:pt>
                <c:pt idx="33">
                  <c:v>0.19335508953054267</c:v>
                </c:pt>
                <c:pt idx="34">
                  <c:v>0.19335508953054267</c:v>
                </c:pt>
                <c:pt idx="35">
                  <c:v>0.19335508953054267</c:v>
                </c:pt>
                <c:pt idx="36">
                  <c:v>0.19335508953054267</c:v>
                </c:pt>
                <c:pt idx="37">
                  <c:v>0.19335508953054267</c:v>
                </c:pt>
                <c:pt idx="38">
                  <c:v>0.19335508953054267</c:v>
                </c:pt>
                <c:pt idx="39">
                  <c:v>0.19335508953054267</c:v>
                </c:pt>
                <c:pt idx="40">
                  <c:v>0.19335508953054267</c:v>
                </c:pt>
                <c:pt idx="41">
                  <c:v>0.19335508953054267</c:v>
                </c:pt>
                <c:pt idx="42">
                  <c:v>0.19335508953054267</c:v>
                </c:pt>
              </c:numCache>
            </c:numRef>
          </c:xVal>
          <c:yVal>
            <c:numRef>
              <c:f>'市区町村別_健診受診率(年度末資格)'!$AN$5:$AN$47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71008"/>
        <c:axId val="454370432"/>
      </c:scatterChart>
      <c:catAx>
        <c:axId val="454462976"/>
        <c:scaling>
          <c:orientation val="maxMin"/>
        </c:scaling>
        <c:delete val="0"/>
        <c:axPos val="l"/>
        <c:numFmt formatCode="General" sourceLinked="0"/>
        <c:majorTickMark val="none"/>
        <c:minorTickMark val="none"/>
        <c:tickLblPos val="nextTo"/>
        <c:spPr>
          <a:ln>
            <a:solidFill>
              <a:srgbClr val="7F7F7F"/>
            </a:solidFill>
          </a:ln>
        </c:spPr>
        <c:crossAx val="454369856"/>
        <c:crossesAt val="0"/>
        <c:auto val="1"/>
        <c:lblAlgn val="ctr"/>
        <c:lblOffset val="100"/>
        <c:noMultiLvlLbl val="0"/>
      </c:catAx>
      <c:valAx>
        <c:axId val="45436985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4462976"/>
        <c:crosses val="autoZero"/>
        <c:crossBetween val="between"/>
      </c:valAx>
      <c:valAx>
        <c:axId val="454370432"/>
        <c:scaling>
          <c:orientation val="minMax"/>
          <c:max val="50"/>
          <c:min val="0"/>
        </c:scaling>
        <c:delete val="1"/>
        <c:axPos val="r"/>
        <c:numFmt formatCode="General" sourceLinked="1"/>
        <c:majorTickMark val="out"/>
        <c:minorTickMark val="none"/>
        <c:tickLblPos val="nextTo"/>
        <c:crossAx val="454371008"/>
        <c:crosses val="max"/>
        <c:crossBetween val="midCat"/>
      </c:valAx>
      <c:valAx>
        <c:axId val="454371008"/>
        <c:scaling>
          <c:orientation val="minMax"/>
        </c:scaling>
        <c:delete val="1"/>
        <c:axPos val="b"/>
        <c:numFmt formatCode="0.0%" sourceLinked="1"/>
        <c:majorTickMark val="out"/>
        <c:minorTickMark val="none"/>
        <c:tickLblPos val="nextTo"/>
        <c:crossAx val="4543704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image" Target="../media/image8.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1" Type="http://schemas.openxmlformats.org/officeDocument/2006/relationships/image" Target="../media/image9.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6.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2.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4.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6.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5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628650</xdr:colOff>
      <xdr:row>17</xdr:row>
      <xdr:rowOff>161925</xdr:rowOff>
    </xdr:from>
    <xdr:to>
      <xdr:col>13</xdr:col>
      <xdr:colOff>544575</xdr:colOff>
      <xdr:row>80</xdr:row>
      <xdr:rowOff>161927</xdr:rowOff>
    </xdr:to>
    <xdr:pic>
      <xdr:nvPicPr>
        <xdr:cNvPr id="4" name="図 3">
          <a:extLst>
            <a:ext uri="{FF2B5EF4-FFF2-40B4-BE49-F238E27FC236}">
              <a16:creationId xmlns:a16="http://schemas.microsoft.com/office/drawing/2014/main" id="{356432C7-CACA-49A2-8368-98541BF060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1" t="-25" r="131" b="71426"/>
        <a:stretch/>
      </xdr:blipFill>
      <xdr:spPr>
        <a:xfrm>
          <a:off x="1143000" y="3152775"/>
          <a:ext cx="7221600" cy="108013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EA37421C-58F1-416F-B118-F2A74E353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1</xdr:rowOff>
    </xdr:to>
    <xdr:pic>
      <xdr:nvPicPr>
        <xdr:cNvPr id="4" name="図 3">
          <a:extLst>
            <a:ext uri="{FF2B5EF4-FFF2-40B4-BE49-F238E27FC236}">
              <a16:creationId xmlns:a16="http://schemas.microsoft.com/office/drawing/2014/main" id="{08B36AEC-7004-414D-8BB1-152F81FCC4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9"/>
        <a:stretch/>
      </xdr:blipFill>
      <xdr:spPr>
        <a:xfrm>
          <a:off x="1152525" y="3162300"/>
          <a:ext cx="7221600" cy="108013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569874</xdr:colOff>
      <xdr:row>14</xdr:row>
      <xdr:rowOff>0</xdr:rowOff>
    </xdr:from>
    <xdr:to>
      <xdr:col>6</xdr:col>
      <xdr:colOff>317577</xdr:colOff>
      <xdr:row>18</xdr:row>
      <xdr:rowOff>1</xdr:rowOff>
    </xdr:to>
    <xdr:sp macro="" textlink="">
      <xdr:nvSpPr>
        <xdr:cNvPr id="2" name="フローチャート : 判断 1">
          <a:extLst>
            <a:ext uri="{FF2B5EF4-FFF2-40B4-BE49-F238E27FC236}">
              <a16:creationId xmlns:a16="http://schemas.microsoft.com/office/drawing/2014/main" id="{00000000-0008-0000-0F00-000002000000}"/>
            </a:ext>
          </a:extLst>
        </xdr:cNvPr>
        <xdr:cNvSpPr/>
      </xdr:nvSpPr>
      <xdr:spPr>
        <a:xfrm>
          <a:off x="1227099" y="2076450"/>
          <a:ext cx="1652703"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0</xdr:colOff>
      <xdr:row>24</xdr:row>
      <xdr:rowOff>0</xdr:rowOff>
    </xdr:from>
    <xdr:to>
      <xdr:col>3</xdr:col>
      <xdr:colOff>0</xdr:colOff>
      <xdr:row>26</xdr:row>
      <xdr:rowOff>171449</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65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24</xdr:row>
      <xdr:rowOff>0</xdr:rowOff>
    </xdr:from>
    <xdr:to>
      <xdr:col>5</xdr:col>
      <xdr:colOff>0</xdr:colOff>
      <xdr:row>26</xdr:row>
      <xdr:rowOff>171449</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60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6</xdr:col>
      <xdr:colOff>0</xdr:colOff>
      <xdr:row>24</xdr:row>
      <xdr:rowOff>0</xdr:rowOff>
    </xdr:from>
    <xdr:to>
      <xdr:col>7</xdr:col>
      <xdr:colOff>0</xdr:colOff>
      <xdr:row>26</xdr:row>
      <xdr:rowOff>171449</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2562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24</xdr:row>
      <xdr:rowOff>0</xdr:rowOff>
    </xdr:from>
    <xdr:to>
      <xdr:col>9</xdr:col>
      <xdr:colOff>0</xdr:colOff>
      <xdr:row>26</xdr:row>
      <xdr:rowOff>171449</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3514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24</xdr:row>
      <xdr:rowOff>0</xdr:rowOff>
    </xdr:from>
    <xdr:to>
      <xdr:col>11</xdr:col>
      <xdr:colOff>0</xdr:colOff>
      <xdr:row>26</xdr:row>
      <xdr:rowOff>171449</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446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24</xdr:row>
      <xdr:rowOff>0</xdr:rowOff>
    </xdr:from>
    <xdr:to>
      <xdr:col>13</xdr:col>
      <xdr:colOff>0</xdr:colOff>
      <xdr:row>26</xdr:row>
      <xdr:rowOff>171449</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541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24</xdr:row>
      <xdr:rowOff>0</xdr:rowOff>
    </xdr:from>
    <xdr:to>
      <xdr:col>15</xdr:col>
      <xdr:colOff>0</xdr:colOff>
      <xdr:row>26</xdr:row>
      <xdr:rowOff>171449</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6524625" y="377190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567412</xdr:colOff>
      <xdr:row>6</xdr:row>
      <xdr:rowOff>0</xdr:rowOff>
    </xdr:from>
    <xdr:to>
      <xdr:col>10</xdr:col>
      <xdr:colOff>318412</xdr:colOff>
      <xdr:row>10</xdr:row>
      <xdr:rowOff>0</xdr:rowOff>
    </xdr:to>
    <xdr:sp macro="" textlink="">
      <xdr:nvSpPr>
        <xdr:cNvPr id="10" name="フローチャート : 判断 9">
          <a:extLst>
            <a:ext uri="{FF2B5EF4-FFF2-40B4-BE49-F238E27FC236}">
              <a16:creationId xmlns:a16="http://schemas.microsoft.com/office/drawing/2014/main" id="{00000000-0008-0000-0F00-00000A000000}"/>
            </a:ext>
          </a:extLst>
        </xdr:cNvPr>
        <xdr:cNvSpPr/>
      </xdr:nvSpPr>
      <xdr:spPr>
        <a:xfrm>
          <a:off x="3129637" y="857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10</xdr:col>
      <xdr:colOff>567412</xdr:colOff>
      <xdr:row>11</xdr:row>
      <xdr:rowOff>0</xdr:rowOff>
    </xdr:from>
    <xdr:to>
      <xdr:col>14</xdr:col>
      <xdr:colOff>318412</xdr:colOff>
      <xdr:row>15</xdr:row>
      <xdr:rowOff>0</xdr:rowOff>
    </xdr:to>
    <xdr:sp macro="" textlink="">
      <xdr:nvSpPr>
        <xdr:cNvPr id="11" name="フローチャート : 判断 10">
          <a:extLst>
            <a:ext uri="{FF2B5EF4-FFF2-40B4-BE49-F238E27FC236}">
              <a16:creationId xmlns:a16="http://schemas.microsoft.com/office/drawing/2014/main" id="{00000000-0008-0000-0F00-00000B000000}"/>
            </a:ext>
          </a:extLst>
        </xdr:cNvPr>
        <xdr:cNvSpPr/>
      </xdr:nvSpPr>
      <xdr:spPr>
        <a:xfrm>
          <a:off x="5034637" y="1619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Ⅴ</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投薬レセプト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8</xdr:col>
      <xdr:colOff>567412</xdr:colOff>
      <xdr:row>17</xdr:row>
      <xdr:rowOff>0</xdr:rowOff>
    </xdr:from>
    <xdr:to>
      <xdr:col>12</xdr:col>
      <xdr:colOff>318412</xdr:colOff>
      <xdr:row>21</xdr:row>
      <xdr:rowOff>1</xdr:rowOff>
    </xdr:to>
    <xdr:sp macro="" textlink="">
      <xdr:nvSpPr>
        <xdr:cNvPr id="12" name="フローチャート : 判断 11">
          <a:extLst>
            <a:ext uri="{FF2B5EF4-FFF2-40B4-BE49-F238E27FC236}">
              <a16:creationId xmlns:a16="http://schemas.microsoft.com/office/drawing/2014/main" id="{00000000-0008-0000-0F00-00000C000000}"/>
            </a:ext>
          </a:extLst>
        </xdr:cNvPr>
        <xdr:cNvSpPr/>
      </xdr:nvSpPr>
      <xdr:spPr>
        <a:xfrm>
          <a:off x="4082137" y="2533650"/>
          <a:ext cx="1656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Ⅵ</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放置</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4</xdr:col>
      <xdr:colOff>567905</xdr:colOff>
      <xdr:row>9</xdr:row>
      <xdr:rowOff>171914</xdr:rowOff>
    </xdr:from>
    <xdr:to>
      <xdr:col>8</xdr:col>
      <xdr:colOff>318905</xdr:colOff>
      <xdr:row>13</xdr:row>
      <xdr:rowOff>171913</xdr:rowOff>
    </xdr:to>
    <xdr:sp macro="" textlink="">
      <xdr:nvSpPr>
        <xdr:cNvPr id="13" name="フローチャート : 判断 12">
          <a:extLst>
            <a:ext uri="{FF2B5EF4-FFF2-40B4-BE49-F238E27FC236}">
              <a16:creationId xmlns:a16="http://schemas.microsoft.com/office/drawing/2014/main" id="{00000000-0008-0000-0F00-00000D000000}"/>
            </a:ext>
          </a:extLst>
        </xdr:cNvPr>
        <xdr:cNvSpPr/>
      </xdr:nvSpPr>
      <xdr:spPr>
        <a:xfrm>
          <a:off x="2177630" y="1467314"/>
          <a:ext cx="1656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医療機関受診勧奨</a:t>
          </a:r>
          <a:endParaRPr lang="en-US" altLang="ja-JP" sz="800">
            <a:solidFill>
              <a:sysClr val="windowText" lastClr="000000"/>
            </a:solidFill>
            <a:latin typeface="ＭＳ Ｐ明朝" pitchFamily="18" charset="-128"/>
            <a:ea typeface="ＭＳ Ｐ明朝"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6</xdr:col>
      <xdr:colOff>819412</xdr:colOff>
      <xdr:row>2</xdr:row>
      <xdr:rowOff>85725</xdr:rowOff>
    </xdr:from>
    <xdr:to>
      <xdr:col>10</xdr:col>
      <xdr:colOff>66412</xdr:colOff>
      <xdr:row>4</xdr:row>
      <xdr:rowOff>85725</xdr:rowOff>
    </xdr:to>
    <xdr:sp macro="" textlink="">
      <xdr:nvSpPr>
        <xdr:cNvPr id="14" name="フローチャート : 端子 13">
          <a:extLst>
            <a:ext uri="{FF2B5EF4-FFF2-40B4-BE49-F238E27FC236}">
              <a16:creationId xmlns:a16="http://schemas.microsoft.com/office/drawing/2014/main" id="{00000000-0008-0000-0F00-00000E000000}"/>
            </a:ext>
          </a:extLst>
        </xdr:cNvPr>
        <xdr:cNvSpPr/>
      </xdr:nvSpPr>
      <xdr:spPr>
        <a:xfrm>
          <a:off x="3381637" y="333375"/>
          <a:ext cx="1152000"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318412</xdr:colOff>
      <xdr:row>8</xdr:row>
      <xdr:rowOff>0</xdr:rowOff>
    </xdr:from>
    <xdr:to>
      <xdr:col>12</xdr:col>
      <xdr:colOff>442912</xdr:colOff>
      <xdr:row>11</xdr:row>
      <xdr:rowOff>0</xdr:rowOff>
    </xdr:to>
    <xdr:cxnSp macro="">
      <xdr:nvCxnSpPr>
        <xdr:cNvPr id="15" name="カギ線コネクタ 14">
          <a:extLst>
            <a:ext uri="{FF2B5EF4-FFF2-40B4-BE49-F238E27FC236}">
              <a16:creationId xmlns:a16="http://schemas.microsoft.com/office/drawing/2014/main" id="{00000000-0008-0000-0F00-00000F000000}"/>
            </a:ext>
          </a:extLst>
        </xdr:cNvPr>
        <xdr:cNvCxnSpPr>
          <a:stCxn id="10" idx="3"/>
          <a:endCxn id="11" idx="0"/>
        </xdr:cNvCxnSpPr>
      </xdr:nvCxnSpPr>
      <xdr:spPr>
        <a:xfrm>
          <a:off x="4785637" y="1162050"/>
          <a:ext cx="1077000" cy="4572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443406</xdr:colOff>
      <xdr:row>7</xdr:row>
      <xdr:rowOff>171914</xdr:rowOff>
    </xdr:from>
    <xdr:to>
      <xdr:col>6</xdr:col>
      <xdr:colOff>567413</xdr:colOff>
      <xdr:row>9</xdr:row>
      <xdr:rowOff>171913</xdr:rowOff>
    </xdr:to>
    <xdr:cxnSp macro="">
      <xdr:nvCxnSpPr>
        <xdr:cNvPr id="16" name="カギ線コネクタ 15">
          <a:extLst>
            <a:ext uri="{FF2B5EF4-FFF2-40B4-BE49-F238E27FC236}">
              <a16:creationId xmlns:a16="http://schemas.microsoft.com/office/drawing/2014/main" id="{00000000-0008-0000-0F00-000010000000}"/>
            </a:ext>
          </a:extLst>
        </xdr:cNvPr>
        <xdr:cNvCxnSpPr>
          <a:stCxn id="10" idx="1"/>
          <a:endCxn id="13" idx="0"/>
        </xdr:cNvCxnSpPr>
      </xdr:nvCxnSpPr>
      <xdr:spPr>
        <a:xfrm rot="10800000" flipV="1">
          <a:off x="3005631" y="1162514"/>
          <a:ext cx="124007"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443727</xdr:colOff>
      <xdr:row>12</xdr:row>
      <xdr:rowOff>464</xdr:rowOff>
    </xdr:from>
    <xdr:to>
      <xdr:col>4</xdr:col>
      <xdr:colOff>567906</xdr:colOff>
      <xdr:row>14</xdr:row>
      <xdr:rowOff>0</xdr:rowOff>
    </xdr:to>
    <xdr:cxnSp macro="">
      <xdr:nvCxnSpPr>
        <xdr:cNvPr id="17" name="カギ線コネクタ 16">
          <a:extLst>
            <a:ext uri="{FF2B5EF4-FFF2-40B4-BE49-F238E27FC236}">
              <a16:creationId xmlns:a16="http://schemas.microsoft.com/office/drawing/2014/main" id="{00000000-0008-0000-0F00-000011000000}"/>
            </a:ext>
          </a:extLst>
        </xdr:cNvPr>
        <xdr:cNvCxnSpPr>
          <a:stCxn id="13" idx="1"/>
          <a:endCxn id="2" idx="0"/>
        </xdr:cNvCxnSpPr>
      </xdr:nvCxnSpPr>
      <xdr:spPr>
        <a:xfrm rot="10800000" flipV="1">
          <a:off x="2053452" y="1772114"/>
          <a:ext cx="124179" cy="304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322196</xdr:colOff>
      <xdr:row>19</xdr:row>
      <xdr:rowOff>152072</xdr:rowOff>
    </xdr:from>
    <xdr:to>
      <xdr:col>4</xdr:col>
      <xdr:colOff>442913</xdr:colOff>
      <xdr:row>24</xdr:row>
      <xdr:rowOff>0</xdr:rowOff>
    </xdr:to>
    <xdr:cxnSp macro="">
      <xdr:nvCxnSpPr>
        <xdr:cNvPr id="18" name="カギ線コネクタ 17">
          <a:extLst>
            <a:ext uri="{FF2B5EF4-FFF2-40B4-BE49-F238E27FC236}">
              <a16:creationId xmlns:a16="http://schemas.microsoft.com/office/drawing/2014/main" id="{00000000-0008-0000-0F00-000012000000}"/>
            </a:ext>
          </a:extLst>
        </xdr:cNvPr>
        <xdr:cNvCxnSpPr>
          <a:stCxn id="36" idx="3"/>
          <a:endCxn id="4" idx="0"/>
        </xdr:cNvCxnSpPr>
      </xdr:nvCxnSpPr>
      <xdr:spPr>
        <a:xfrm>
          <a:off x="1931921" y="2990522"/>
          <a:ext cx="120717" cy="60992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13</xdr:row>
      <xdr:rowOff>0</xdr:rowOff>
    </xdr:from>
    <xdr:to>
      <xdr:col>14</xdr:col>
      <xdr:colOff>442913</xdr:colOff>
      <xdr:row>24</xdr:row>
      <xdr:rowOff>0</xdr:rowOff>
    </xdr:to>
    <xdr:cxnSp macro="">
      <xdr:nvCxnSpPr>
        <xdr:cNvPr id="19" name="カギ線コネクタ 18">
          <a:extLst>
            <a:ext uri="{FF2B5EF4-FFF2-40B4-BE49-F238E27FC236}">
              <a16:creationId xmlns:a16="http://schemas.microsoft.com/office/drawing/2014/main" id="{00000000-0008-0000-0F00-000013000000}"/>
            </a:ext>
          </a:extLst>
        </xdr:cNvPr>
        <xdr:cNvCxnSpPr>
          <a:stCxn id="11" idx="3"/>
          <a:endCxn id="9" idx="0"/>
        </xdr:cNvCxnSpPr>
      </xdr:nvCxnSpPr>
      <xdr:spPr>
        <a:xfrm>
          <a:off x="6690637" y="1924050"/>
          <a:ext cx="124501" cy="16764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12</xdr:row>
      <xdr:rowOff>172639</xdr:rowOff>
    </xdr:from>
    <xdr:to>
      <xdr:col>10</xdr:col>
      <xdr:colOff>567412</xdr:colOff>
      <xdr:row>16</xdr:row>
      <xdr:rowOff>172640</xdr:rowOff>
    </xdr:to>
    <xdr:cxnSp macro="">
      <xdr:nvCxnSpPr>
        <xdr:cNvPr id="20" name="カギ線コネクタ 19">
          <a:extLst>
            <a:ext uri="{FF2B5EF4-FFF2-40B4-BE49-F238E27FC236}">
              <a16:creationId xmlns:a16="http://schemas.microsoft.com/office/drawing/2014/main" id="{00000000-0008-0000-0F00-000014000000}"/>
            </a:ext>
          </a:extLst>
        </xdr:cNvPr>
        <xdr:cNvCxnSpPr>
          <a:stCxn id="11" idx="1"/>
          <a:endCxn id="12" idx="0"/>
        </xdr:cNvCxnSpPr>
      </xdr:nvCxnSpPr>
      <xdr:spPr>
        <a:xfrm rot="10800000" flipV="1">
          <a:off x="4910137" y="1925239"/>
          <a:ext cx="124500" cy="609601"/>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318412</xdr:colOff>
      <xdr:row>19</xdr:row>
      <xdr:rowOff>1</xdr:rowOff>
    </xdr:from>
    <xdr:to>
      <xdr:col>12</xdr:col>
      <xdr:colOff>443508</xdr:colOff>
      <xdr:row>24</xdr:row>
      <xdr:rowOff>0</xdr:rowOff>
    </xdr:to>
    <xdr:cxnSp macro="">
      <xdr:nvCxnSpPr>
        <xdr:cNvPr id="21" name="カギ線コネクタ 20">
          <a:extLst>
            <a:ext uri="{FF2B5EF4-FFF2-40B4-BE49-F238E27FC236}">
              <a16:creationId xmlns:a16="http://schemas.microsoft.com/office/drawing/2014/main" id="{00000000-0008-0000-0F00-000015000000}"/>
            </a:ext>
          </a:extLst>
        </xdr:cNvPr>
        <xdr:cNvCxnSpPr>
          <a:stCxn id="12" idx="3"/>
          <a:endCxn id="8" idx="0"/>
        </xdr:cNvCxnSpPr>
      </xdr:nvCxnSpPr>
      <xdr:spPr>
        <a:xfrm>
          <a:off x="5738137" y="2838451"/>
          <a:ext cx="125096" cy="7619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21</xdr:row>
      <xdr:rowOff>1</xdr:rowOff>
    </xdr:from>
    <xdr:to>
      <xdr:col>10</xdr:col>
      <xdr:colOff>443508</xdr:colOff>
      <xdr:row>24</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a:stCxn id="12" idx="2"/>
          <a:endCxn id="7" idx="0"/>
        </xdr:cNvCxnSpPr>
      </xdr:nvCxnSpPr>
      <xdr:spPr>
        <a:xfrm>
          <a:off x="4910137" y="3143251"/>
          <a:ext cx="596" cy="457199"/>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308887</xdr:colOff>
      <xdr:row>6</xdr:row>
      <xdr:rowOff>54900</xdr:rowOff>
    </xdr:from>
    <xdr:to>
      <xdr:col>10</xdr:col>
      <xdr:colOff>596887</xdr:colOff>
      <xdr:row>8</xdr:row>
      <xdr:rowOff>0</xdr:rowOff>
    </xdr:to>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4776112"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269888</xdr:colOff>
      <xdr:row>6</xdr:row>
      <xdr:rowOff>54900</xdr:rowOff>
    </xdr:from>
    <xdr:to>
      <xdr:col>6</xdr:col>
      <xdr:colOff>557888</xdr:colOff>
      <xdr:row>8</xdr:row>
      <xdr:rowOff>0</xdr:rowOff>
    </xdr:to>
    <xdr:sp macro="" textlink="">
      <xdr:nvSpPr>
        <xdr:cNvPr id="24" name="テキスト ボックス 23">
          <a:extLst>
            <a:ext uri="{FF2B5EF4-FFF2-40B4-BE49-F238E27FC236}">
              <a16:creationId xmlns:a16="http://schemas.microsoft.com/office/drawing/2014/main" id="{00000000-0008-0000-0F00-000018000000}"/>
            </a:ext>
          </a:extLst>
        </xdr:cNvPr>
        <xdr:cNvSpPr txBox="1"/>
      </xdr:nvSpPr>
      <xdr:spPr>
        <a:xfrm>
          <a:off x="2832113"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442912</xdr:colOff>
      <xdr:row>4</xdr:row>
      <xdr:rowOff>85725</xdr:rowOff>
    </xdr:from>
    <xdr:to>
      <xdr:col>8</xdr:col>
      <xdr:colOff>442912</xdr:colOff>
      <xdr:row>6</xdr:row>
      <xdr:rowOff>0</xdr:rowOff>
    </xdr:to>
    <xdr:cxnSp macro="">
      <xdr:nvCxnSpPr>
        <xdr:cNvPr id="25" name="直線矢印コネクタ 24">
          <a:extLst>
            <a:ext uri="{FF2B5EF4-FFF2-40B4-BE49-F238E27FC236}">
              <a16:creationId xmlns:a16="http://schemas.microsoft.com/office/drawing/2014/main" id="{00000000-0008-0000-0F00-000019000000}"/>
            </a:ext>
          </a:extLst>
        </xdr:cNvPr>
        <xdr:cNvCxnSpPr>
          <a:stCxn id="14" idx="2"/>
          <a:endCxn id="10" idx="0"/>
        </xdr:cNvCxnSpPr>
      </xdr:nvCxnSpPr>
      <xdr:spPr>
        <a:xfrm>
          <a:off x="3957637" y="638175"/>
          <a:ext cx="0" cy="21907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11</xdr:row>
      <xdr:rowOff>54900</xdr:rowOff>
    </xdr:from>
    <xdr:to>
      <xdr:col>14</xdr:col>
      <xdr:colOff>606412</xdr:colOff>
      <xdr:row>13</xdr:row>
      <xdr:rowOff>0</xdr:rowOff>
    </xdr:to>
    <xdr:sp macro="" textlink="">
      <xdr:nvSpPr>
        <xdr:cNvPr id="26" name="テキスト ボックス 25">
          <a:extLst>
            <a:ext uri="{FF2B5EF4-FFF2-40B4-BE49-F238E27FC236}">
              <a16:creationId xmlns:a16="http://schemas.microsoft.com/office/drawing/2014/main" id="{00000000-0008-0000-0F00-00001A000000}"/>
            </a:ext>
          </a:extLst>
        </xdr:cNvPr>
        <xdr:cNvSpPr txBox="1"/>
      </xdr:nvSpPr>
      <xdr:spPr>
        <a:xfrm>
          <a:off x="6690637"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10</xdr:col>
      <xdr:colOff>269888</xdr:colOff>
      <xdr:row>11</xdr:row>
      <xdr:rowOff>54900</xdr:rowOff>
    </xdr:from>
    <xdr:to>
      <xdr:col>10</xdr:col>
      <xdr:colOff>557888</xdr:colOff>
      <xdr:row>13</xdr:row>
      <xdr:rowOff>0</xdr:rowOff>
    </xdr:to>
    <xdr:sp macro="" textlink="">
      <xdr:nvSpPr>
        <xdr:cNvPr id="27" name="テキスト ボックス 26">
          <a:extLst>
            <a:ext uri="{FF2B5EF4-FFF2-40B4-BE49-F238E27FC236}">
              <a16:creationId xmlns:a16="http://schemas.microsoft.com/office/drawing/2014/main" id="{00000000-0008-0000-0F00-00001B000000}"/>
            </a:ext>
          </a:extLst>
        </xdr:cNvPr>
        <xdr:cNvSpPr txBox="1"/>
      </xdr:nvSpPr>
      <xdr:spPr>
        <a:xfrm>
          <a:off x="4737113"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313340</xdr:colOff>
      <xdr:row>10</xdr:row>
      <xdr:rowOff>58059</xdr:rowOff>
    </xdr:from>
    <xdr:to>
      <xdr:col>8</xdr:col>
      <xdr:colOff>601340</xdr:colOff>
      <xdr:row>12</xdr:row>
      <xdr:rowOff>3159</xdr:rowOff>
    </xdr:to>
    <xdr:sp macro="" textlink="">
      <xdr:nvSpPr>
        <xdr:cNvPr id="28" name="テキスト ボックス 27">
          <a:extLst>
            <a:ext uri="{FF2B5EF4-FFF2-40B4-BE49-F238E27FC236}">
              <a16:creationId xmlns:a16="http://schemas.microsoft.com/office/drawing/2014/main" id="{00000000-0008-0000-0F00-00001C000000}"/>
            </a:ext>
          </a:extLst>
        </xdr:cNvPr>
        <xdr:cNvSpPr txBox="1"/>
      </xdr:nvSpPr>
      <xdr:spPr>
        <a:xfrm>
          <a:off x="3828065" y="1524909"/>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2</xdr:col>
      <xdr:colOff>281800</xdr:colOff>
      <xdr:row>14</xdr:row>
      <xdr:rowOff>51288</xdr:rowOff>
    </xdr:from>
    <xdr:to>
      <xdr:col>2</xdr:col>
      <xdr:colOff>569800</xdr:colOff>
      <xdr:row>15</xdr:row>
      <xdr:rowOff>148788</xdr:rowOff>
    </xdr:to>
    <xdr:sp macro="" textlink="">
      <xdr:nvSpPr>
        <xdr:cNvPr id="29" name="テキスト ボックス 28">
          <a:extLst>
            <a:ext uri="{FF2B5EF4-FFF2-40B4-BE49-F238E27FC236}">
              <a16:creationId xmlns:a16="http://schemas.microsoft.com/office/drawing/2014/main" id="{00000000-0008-0000-0F00-00001D000000}"/>
            </a:ext>
          </a:extLst>
        </xdr:cNvPr>
        <xdr:cNvSpPr txBox="1"/>
      </xdr:nvSpPr>
      <xdr:spPr>
        <a:xfrm>
          <a:off x="939025" y="2127738"/>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10</xdr:col>
      <xdr:colOff>154912</xdr:colOff>
      <xdr:row>21</xdr:row>
      <xdr:rowOff>1</xdr:rowOff>
    </xdr:from>
    <xdr:to>
      <xdr:col>10</xdr:col>
      <xdr:colOff>442912</xdr:colOff>
      <xdr:row>22</xdr:row>
      <xdr:rowOff>116551</xdr:rowOff>
    </xdr:to>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4622137" y="3143251"/>
          <a:ext cx="288000" cy="268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12</xdr:col>
      <xdr:colOff>311137</xdr:colOff>
      <xdr:row>17</xdr:row>
      <xdr:rowOff>57281</xdr:rowOff>
    </xdr:from>
    <xdr:to>
      <xdr:col>12</xdr:col>
      <xdr:colOff>599137</xdr:colOff>
      <xdr:row>19</xdr:row>
      <xdr:rowOff>2381</xdr:rowOff>
    </xdr:to>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5730862" y="259093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6</xdr:col>
      <xdr:colOff>313070</xdr:colOff>
      <xdr:row>14</xdr:row>
      <xdr:rowOff>50701</xdr:rowOff>
    </xdr:from>
    <xdr:to>
      <xdr:col>6</xdr:col>
      <xdr:colOff>601070</xdr:colOff>
      <xdr:row>15</xdr:row>
      <xdr:rowOff>148201</xdr:rowOff>
    </xdr:to>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2875295" y="212715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4</xdr:col>
      <xdr:colOff>322196</xdr:colOff>
      <xdr:row>18</xdr:row>
      <xdr:rowOff>53586</xdr:rowOff>
    </xdr:from>
    <xdr:to>
      <xdr:col>4</xdr:col>
      <xdr:colOff>610196</xdr:colOff>
      <xdr:row>19</xdr:row>
      <xdr:rowOff>151086</xdr:rowOff>
    </xdr:to>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1931921" y="2739636"/>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4</xdr:col>
      <xdr:colOff>279905</xdr:colOff>
      <xdr:row>10</xdr:row>
      <xdr:rowOff>51511</xdr:rowOff>
    </xdr:from>
    <xdr:to>
      <xdr:col>4</xdr:col>
      <xdr:colOff>567905</xdr:colOff>
      <xdr:row>11</xdr:row>
      <xdr:rowOff>168061</xdr:rowOff>
    </xdr:to>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1889630" y="151836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2</xdr:col>
      <xdr:colOff>442913</xdr:colOff>
      <xdr:row>21</xdr:row>
      <xdr:rowOff>151743</xdr:rowOff>
    </xdr:from>
    <xdr:to>
      <xdr:col>2</xdr:col>
      <xdr:colOff>448010</xdr:colOff>
      <xdr:row>24</xdr:row>
      <xdr:rowOff>0</xdr:rowOff>
    </xdr:to>
    <xdr:cxnSp macro="">
      <xdr:nvCxnSpPr>
        <xdr:cNvPr id="35" name="直線矢印コネクタ 34">
          <a:extLst>
            <a:ext uri="{FF2B5EF4-FFF2-40B4-BE49-F238E27FC236}">
              <a16:creationId xmlns:a16="http://schemas.microsoft.com/office/drawing/2014/main" id="{00000000-0008-0000-0F00-000023000000}"/>
            </a:ext>
          </a:extLst>
        </xdr:cNvPr>
        <xdr:cNvCxnSpPr>
          <a:stCxn id="36" idx="2"/>
          <a:endCxn id="3" idx="0"/>
        </xdr:cNvCxnSpPr>
      </xdr:nvCxnSpPr>
      <xdr:spPr>
        <a:xfrm flipH="1">
          <a:off x="1100138" y="3294993"/>
          <a:ext cx="5097" cy="305457"/>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78524</xdr:colOff>
      <xdr:row>18</xdr:row>
      <xdr:rowOff>0</xdr:rowOff>
    </xdr:from>
    <xdr:to>
      <xdr:col>4</xdr:col>
      <xdr:colOff>322196</xdr:colOff>
      <xdr:row>21</xdr:row>
      <xdr:rowOff>151743</xdr:rowOff>
    </xdr:to>
    <xdr:sp macro="" textlink="">
      <xdr:nvSpPr>
        <xdr:cNvPr id="36" name="フローチャート : 判断 35">
          <a:extLst>
            <a:ext uri="{FF2B5EF4-FFF2-40B4-BE49-F238E27FC236}">
              <a16:creationId xmlns:a16="http://schemas.microsoft.com/office/drawing/2014/main" id="{00000000-0008-0000-0F00-000024000000}"/>
            </a:ext>
          </a:extLst>
        </xdr:cNvPr>
        <xdr:cNvSpPr/>
      </xdr:nvSpPr>
      <xdr:spPr>
        <a:xfrm>
          <a:off x="278549" y="2686050"/>
          <a:ext cx="1653372" cy="608943"/>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健診値リスク</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448010</xdr:colOff>
      <xdr:row>16</xdr:row>
      <xdr:rowOff>0</xdr:rowOff>
    </xdr:from>
    <xdr:to>
      <xdr:col>2</xdr:col>
      <xdr:colOff>569874</xdr:colOff>
      <xdr:row>17</xdr:row>
      <xdr:rowOff>152399</xdr:rowOff>
    </xdr:to>
    <xdr:cxnSp macro="">
      <xdr:nvCxnSpPr>
        <xdr:cNvPr id="37" name="カギ線コネクタ 36">
          <a:extLst>
            <a:ext uri="{FF2B5EF4-FFF2-40B4-BE49-F238E27FC236}">
              <a16:creationId xmlns:a16="http://schemas.microsoft.com/office/drawing/2014/main" id="{00000000-0008-0000-0F00-000025000000}"/>
            </a:ext>
          </a:extLst>
        </xdr:cNvPr>
        <xdr:cNvCxnSpPr>
          <a:stCxn id="2" idx="1"/>
          <a:endCxn id="36" idx="0"/>
        </xdr:cNvCxnSpPr>
      </xdr:nvCxnSpPr>
      <xdr:spPr>
        <a:xfrm rot="10800000" flipV="1">
          <a:off x="1105235" y="2381250"/>
          <a:ext cx="121864"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318905</xdr:colOff>
      <xdr:row>12</xdr:row>
      <xdr:rowOff>464</xdr:rowOff>
    </xdr:from>
    <xdr:to>
      <xdr:col>8</xdr:col>
      <xdr:colOff>443120</xdr:colOff>
      <xdr:row>24</xdr:row>
      <xdr:rowOff>0</xdr:rowOff>
    </xdr:to>
    <xdr:cxnSp macro="">
      <xdr:nvCxnSpPr>
        <xdr:cNvPr id="38" name="カギ線コネクタ 37">
          <a:extLst>
            <a:ext uri="{FF2B5EF4-FFF2-40B4-BE49-F238E27FC236}">
              <a16:creationId xmlns:a16="http://schemas.microsoft.com/office/drawing/2014/main" id="{00000000-0008-0000-0F00-000026000000}"/>
            </a:ext>
          </a:extLst>
        </xdr:cNvPr>
        <xdr:cNvCxnSpPr>
          <a:stCxn id="13" idx="3"/>
          <a:endCxn id="6" idx="0"/>
        </xdr:cNvCxnSpPr>
      </xdr:nvCxnSpPr>
      <xdr:spPr>
        <a:xfrm>
          <a:off x="3833630" y="1772114"/>
          <a:ext cx="124215" cy="1828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317577</xdr:colOff>
      <xdr:row>16</xdr:row>
      <xdr:rowOff>1</xdr:rowOff>
    </xdr:from>
    <xdr:to>
      <xdr:col>6</xdr:col>
      <xdr:colOff>442913</xdr:colOff>
      <xdr:row>24</xdr:row>
      <xdr:rowOff>0</xdr:rowOff>
    </xdr:to>
    <xdr:cxnSp macro="">
      <xdr:nvCxnSpPr>
        <xdr:cNvPr id="39" name="カギ線コネクタ 38">
          <a:extLst>
            <a:ext uri="{FF2B5EF4-FFF2-40B4-BE49-F238E27FC236}">
              <a16:creationId xmlns:a16="http://schemas.microsoft.com/office/drawing/2014/main" id="{00000000-0008-0000-0F00-000027000000}"/>
            </a:ext>
          </a:extLst>
        </xdr:cNvPr>
        <xdr:cNvCxnSpPr>
          <a:stCxn id="2" idx="3"/>
          <a:endCxn id="5" idx="0"/>
        </xdr:cNvCxnSpPr>
      </xdr:nvCxnSpPr>
      <xdr:spPr>
        <a:xfrm>
          <a:off x="2879802" y="2381251"/>
          <a:ext cx="125336" cy="12191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0</xdr:rowOff>
    </xdr:from>
    <xdr:to>
      <xdr:col>4</xdr:col>
      <xdr:colOff>231913</xdr:colOff>
      <xdr:row>32</xdr:row>
      <xdr:rowOff>1</xdr:rowOff>
    </xdr:to>
    <xdr:sp macro="" textlink="">
      <xdr:nvSpPr>
        <xdr:cNvPr id="40" name="テキスト ボックス 39">
          <a:extLst>
            <a:ext uri="{FF2B5EF4-FFF2-40B4-BE49-F238E27FC236}">
              <a16:creationId xmlns:a16="http://schemas.microsoft.com/office/drawing/2014/main" id="{00000000-0008-0000-0F00-000028000000}"/>
            </a:ext>
          </a:extLst>
        </xdr:cNvPr>
        <xdr:cNvSpPr txBox="1"/>
      </xdr:nvSpPr>
      <xdr:spPr>
        <a:xfrm>
          <a:off x="1609725" y="4552950"/>
          <a:ext cx="231913" cy="152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4</xdr:col>
      <xdr:colOff>0</xdr:colOff>
      <xdr:row>35</xdr:row>
      <xdr:rowOff>0</xdr:rowOff>
    </xdr:from>
    <xdr:to>
      <xdr:col>4</xdr:col>
      <xdr:colOff>231913</xdr:colOff>
      <xdr:row>36</xdr:row>
      <xdr:rowOff>0</xdr:rowOff>
    </xdr:to>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1609725" y="4933950"/>
          <a:ext cx="231913"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2</xdr:col>
      <xdr:colOff>161925</xdr:colOff>
      <xdr:row>22</xdr:row>
      <xdr:rowOff>0</xdr:rowOff>
    </xdr:from>
    <xdr:to>
      <xdr:col>2</xdr:col>
      <xdr:colOff>449925</xdr:colOff>
      <xdr:row>23</xdr:row>
      <xdr:rowOff>0</xdr:rowOff>
    </xdr:to>
    <xdr:sp macro="" textlink="">
      <xdr:nvSpPr>
        <xdr:cNvPr id="42" name="テキスト ボックス 41">
          <a:extLst>
            <a:ext uri="{FF2B5EF4-FFF2-40B4-BE49-F238E27FC236}">
              <a16:creationId xmlns:a16="http://schemas.microsoft.com/office/drawing/2014/main" id="{00000000-0008-0000-0F00-00002A000000}"/>
            </a:ext>
          </a:extLst>
        </xdr:cNvPr>
        <xdr:cNvSpPr txBox="1"/>
      </xdr:nvSpPr>
      <xdr:spPr>
        <a:xfrm>
          <a:off x="819150" y="3295650"/>
          <a:ext cx="288000" cy="1524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2</xdr:col>
      <xdr:colOff>12457</xdr:colOff>
      <xdr:row>38</xdr:row>
      <xdr:rowOff>19011</xdr:rowOff>
    </xdr:from>
    <xdr:to>
      <xdr:col>9</xdr:col>
      <xdr:colOff>13817</xdr:colOff>
      <xdr:row>40</xdr:row>
      <xdr:rowOff>247649</xdr:rowOff>
    </xdr:to>
    <xdr:sp macro="" textlink="">
      <xdr:nvSpPr>
        <xdr:cNvPr id="43" name="左右矢印 42">
          <a:extLst>
            <a:ext uri="{FF2B5EF4-FFF2-40B4-BE49-F238E27FC236}">
              <a16:creationId xmlns:a16="http://schemas.microsoft.com/office/drawing/2014/main" id="{00000000-0008-0000-0F00-00002B000000}"/>
            </a:ext>
          </a:extLst>
        </xdr:cNvPr>
        <xdr:cNvSpPr/>
      </xdr:nvSpPr>
      <xdr:spPr>
        <a:xfrm>
          <a:off x="822082" y="5353011"/>
          <a:ext cx="3744685" cy="304838"/>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twoCellAnchor>
    <xdr:from>
      <xdr:col>9</xdr:col>
      <xdr:colOff>60082</xdr:colOff>
      <xdr:row>38</xdr:row>
      <xdr:rowOff>27109</xdr:rowOff>
    </xdr:from>
    <xdr:to>
      <xdr:col>14</xdr:col>
      <xdr:colOff>880592</xdr:colOff>
      <xdr:row>41</xdr:row>
      <xdr:rowOff>13229</xdr:rowOff>
    </xdr:to>
    <xdr:sp macro="" textlink="">
      <xdr:nvSpPr>
        <xdr:cNvPr id="44" name="左右矢印 43">
          <a:extLst>
            <a:ext uri="{FF2B5EF4-FFF2-40B4-BE49-F238E27FC236}">
              <a16:creationId xmlns:a16="http://schemas.microsoft.com/office/drawing/2014/main" id="{00000000-0008-0000-0F00-00002C000000}"/>
            </a:ext>
          </a:extLst>
        </xdr:cNvPr>
        <xdr:cNvSpPr/>
      </xdr:nvSpPr>
      <xdr:spPr>
        <a:xfrm>
          <a:off x="4613032" y="5361109"/>
          <a:ext cx="279218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C71F7E4B-D35E-4373-9302-8603A97A4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3E49120E-A006-46CF-85E4-26C3D5CBB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8</xdr:col>
      <xdr:colOff>448385</xdr:colOff>
      <xdr:row>58</xdr:row>
      <xdr:rowOff>9525</xdr:rowOff>
    </xdr:to>
    <xdr:graphicFrame macro="">
      <xdr:nvGraphicFramePr>
        <xdr:cNvPr id="2" name="グラフ1">
          <a:extLst>
            <a:ext uri="{FF2B5EF4-FFF2-40B4-BE49-F238E27FC236}">
              <a16:creationId xmlns:a16="http://schemas.microsoft.com/office/drawing/2014/main" id="{DDFD8DA1-A3FE-4A0F-A8D7-8DD0C481A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71204B86-8D14-4B3D-BED9-1D2B8BCFD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15BA94F9-C248-473F-BDC3-418A48F91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1DD87D2F-DA5F-4BE4-A9ED-ED634DF15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1266425</xdr:colOff>
      <xdr:row>75</xdr:row>
      <xdr:rowOff>87325</xdr:rowOff>
    </xdr:to>
    <xdr:graphicFrame macro="">
      <xdr:nvGraphicFramePr>
        <xdr:cNvPr id="2" name="グラフ 1">
          <a:extLst>
            <a:ext uri="{FF2B5EF4-FFF2-40B4-BE49-F238E27FC236}">
              <a16:creationId xmlns:a16="http://schemas.microsoft.com/office/drawing/2014/main" id="{08BD20E2-AD1C-4FDB-A1B2-1A27F8898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1266425</xdr:colOff>
      <xdr:row>153</xdr:row>
      <xdr:rowOff>87325</xdr:rowOff>
    </xdr:to>
    <xdr:graphicFrame macro="">
      <xdr:nvGraphicFramePr>
        <xdr:cNvPr id="3" name="グラフ 2">
          <a:extLst>
            <a:ext uri="{FF2B5EF4-FFF2-40B4-BE49-F238E27FC236}">
              <a16:creationId xmlns:a16="http://schemas.microsoft.com/office/drawing/2014/main" id="{3FEB30D3-13E2-44DF-8B0F-E1850CEE5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1266425</xdr:colOff>
      <xdr:row>75</xdr:row>
      <xdr:rowOff>87325</xdr:rowOff>
    </xdr:to>
    <xdr:graphicFrame macro="">
      <xdr:nvGraphicFramePr>
        <xdr:cNvPr id="2" name="グラフ 1">
          <a:extLst>
            <a:ext uri="{FF2B5EF4-FFF2-40B4-BE49-F238E27FC236}">
              <a16:creationId xmlns:a16="http://schemas.microsoft.com/office/drawing/2014/main" id="{7DCF5821-1699-40CC-890C-56A23F277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1266425</xdr:colOff>
      <xdr:row>153</xdr:row>
      <xdr:rowOff>87325</xdr:rowOff>
    </xdr:to>
    <xdr:graphicFrame macro="">
      <xdr:nvGraphicFramePr>
        <xdr:cNvPr id="3" name="グラフ 2">
          <a:extLst>
            <a:ext uri="{FF2B5EF4-FFF2-40B4-BE49-F238E27FC236}">
              <a16:creationId xmlns:a16="http://schemas.microsoft.com/office/drawing/2014/main" id="{18D46879-221E-444B-B2FF-89D38223F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9</xdr:col>
      <xdr:colOff>651585</xdr:colOff>
      <xdr:row>58</xdr:row>
      <xdr:rowOff>0</xdr:rowOff>
    </xdr:to>
    <xdr:graphicFrame macro="">
      <xdr:nvGraphicFramePr>
        <xdr:cNvPr id="2" name="グラフ1">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AF6EFDDE-8550-4CFE-AF02-DE09F6A801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9"/>
        <a:stretch/>
      </xdr:blipFill>
      <xdr:spPr>
        <a:xfrm>
          <a:off x="1152525" y="3162300"/>
          <a:ext cx="7221600" cy="108013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EA7CA93C-9CB6-4136-B0C6-8B8F609048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4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2</xdr:rowOff>
    </xdr:to>
    <xdr:pic>
      <xdr:nvPicPr>
        <xdr:cNvPr id="4" name="図 3">
          <a:extLst>
            <a:ext uri="{FF2B5EF4-FFF2-40B4-BE49-F238E27FC236}">
              <a16:creationId xmlns:a16="http://schemas.microsoft.com/office/drawing/2014/main" id="{F113629A-C965-4353-8BE5-F0E2E8795E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171448</xdr:rowOff>
    </xdr:to>
    <xdr:pic>
      <xdr:nvPicPr>
        <xdr:cNvPr id="4" name="図 3">
          <a:extLst>
            <a:ext uri="{FF2B5EF4-FFF2-40B4-BE49-F238E27FC236}">
              <a16:creationId xmlns:a16="http://schemas.microsoft.com/office/drawing/2014/main" id="{323F9659-F96D-45ED-87D8-8EA4D21B2A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52525" y="3162300"/>
          <a:ext cx="7221600" cy="108013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7D334259-8A5C-48DD-BA4C-492D56EAF4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4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171448</xdr:rowOff>
    </xdr:to>
    <xdr:pic>
      <xdr:nvPicPr>
        <xdr:cNvPr id="4" name="図 3">
          <a:extLst>
            <a:ext uri="{FF2B5EF4-FFF2-40B4-BE49-F238E27FC236}">
              <a16:creationId xmlns:a16="http://schemas.microsoft.com/office/drawing/2014/main" id="{4EBC18F5-F01A-44C8-AA7B-862D67C7FE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2"/>
        <a:stretch/>
      </xdr:blipFill>
      <xdr:spPr>
        <a:xfrm>
          <a:off x="1152525" y="3162300"/>
          <a:ext cx="7221600" cy="1080134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1</xdr:rowOff>
    </xdr:to>
    <xdr:pic>
      <xdr:nvPicPr>
        <xdr:cNvPr id="4" name="図 3">
          <a:extLst>
            <a:ext uri="{FF2B5EF4-FFF2-40B4-BE49-F238E27FC236}">
              <a16:creationId xmlns:a16="http://schemas.microsoft.com/office/drawing/2014/main" id="{C301D838-E631-4887-BF7E-0462A5B615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1</xdr:rowOff>
    </xdr:to>
    <xdr:pic>
      <xdr:nvPicPr>
        <xdr:cNvPr id="4" name="図 3">
          <a:extLst>
            <a:ext uri="{FF2B5EF4-FFF2-40B4-BE49-F238E27FC236}">
              <a16:creationId xmlns:a16="http://schemas.microsoft.com/office/drawing/2014/main" id="{C2884367-2645-4CA6-977D-F585DF9FFB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52525" y="3162300"/>
          <a:ext cx="7221600" cy="10801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18</xdr:row>
      <xdr:rowOff>9525</xdr:rowOff>
    </xdr:from>
    <xdr:to>
      <xdr:col>13</xdr:col>
      <xdr:colOff>554100</xdr:colOff>
      <xdr:row>81</xdr:row>
      <xdr:rowOff>9526</xdr:rowOff>
    </xdr:to>
    <xdr:pic>
      <xdr:nvPicPr>
        <xdr:cNvPr id="4" name="図 3">
          <a:extLst>
            <a:ext uri="{FF2B5EF4-FFF2-40B4-BE49-F238E27FC236}">
              <a16:creationId xmlns:a16="http://schemas.microsoft.com/office/drawing/2014/main" id="{265CDCA5-FE32-4078-B76F-83555E5C40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 b="71376"/>
        <a:stretch/>
      </xdr:blipFill>
      <xdr:spPr>
        <a:xfrm>
          <a:off x="1152525" y="3171825"/>
          <a:ext cx="7221600" cy="108013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6CA7BE4F-A218-41C3-BBD5-95C675F05E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0E490116-F941-419A-ACBF-3F12344F9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4" name="図 3">
          <a:extLst>
            <a:ext uri="{FF2B5EF4-FFF2-40B4-BE49-F238E27FC236}">
              <a16:creationId xmlns:a16="http://schemas.microsoft.com/office/drawing/2014/main" id="{54D144F1-FEE3-401E-B9D8-E51F700A58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8ABAEE45-D230-497D-996A-27D20071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16E92E0A-A784-4757-8F68-1E30B230DB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58624526-DCFF-41DF-B1A3-850064A24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1</xdr:rowOff>
    </xdr:to>
    <xdr:pic>
      <xdr:nvPicPr>
        <xdr:cNvPr id="4" name="図 3">
          <a:extLst>
            <a:ext uri="{FF2B5EF4-FFF2-40B4-BE49-F238E27FC236}">
              <a16:creationId xmlns:a16="http://schemas.microsoft.com/office/drawing/2014/main" id="{613F1188-D810-4C81-9AE0-9DF0A0BA46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52525" y="3162300"/>
          <a:ext cx="7221600" cy="108013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154EE9CA-00ED-45D6-89C9-743A95D4F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171447</xdr:rowOff>
    </xdr:to>
    <xdr:pic>
      <xdr:nvPicPr>
        <xdr:cNvPr id="4" name="図 3">
          <a:extLst>
            <a:ext uri="{FF2B5EF4-FFF2-40B4-BE49-F238E27FC236}">
              <a16:creationId xmlns:a16="http://schemas.microsoft.com/office/drawing/2014/main" id="{B8CCD356-0983-43FC-AD3C-8DC971470B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0"/>
        <a:stretch/>
      </xdr:blipFill>
      <xdr:spPr>
        <a:xfrm>
          <a:off x="1152525" y="3162300"/>
          <a:ext cx="7221600" cy="108013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5" name="グラフ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FCC6C70B-7120-4F8A-AFB4-CCC1F4C9C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38B523FB-9B6F-4A4B-BCDC-468A0BD78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4" name="図 3">
          <a:extLst>
            <a:ext uri="{FF2B5EF4-FFF2-40B4-BE49-F238E27FC236}">
              <a16:creationId xmlns:a16="http://schemas.microsoft.com/office/drawing/2014/main" id="{B09B2348-B9B7-4DCB-936F-101C03E97E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B4AD1F30-7D15-4248-85FA-CA68DE661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35391</xdr:rowOff>
    </xdr:to>
    <xdr:pic>
      <xdr:nvPicPr>
        <xdr:cNvPr id="3" name="図 2">
          <a:extLst>
            <a:ext uri="{FF2B5EF4-FFF2-40B4-BE49-F238E27FC236}">
              <a16:creationId xmlns:a16="http://schemas.microsoft.com/office/drawing/2014/main" id="{4B13E051-9420-4EAA-8F45-F555275FA3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07"/>
        <a:stretch/>
      </xdr:blipFill>
      <xdr:spPr>
        <a:xfrm>
          <a:off x="1152525" y="3162300"/>
          <a:ext cx="7221600" cy="1083674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83BD78E7-BC58-4CF0-92F0-C27B5B446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4" name="図 3">
          <a:extLst>
            <a:ext uri="{FF2B5EF4-FFF2-40B4-BE49-F238E27FC236}">
              <a16:creationId xmlns:a16="http://schemas.microsoft.com/office/drawing/2014/main" id="{FCC736EF-C47B-4319-95A9-15B390496E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152525" y="3162300"/>
          <a:ext cx="7221600" cy="108013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C1A30285-EEAB-4DDE-953D-6DF8D2D6B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4" name="図 3">
          <a:extLst>
            <a:ext uri="{FF2B5EF4-FFF2-40B4-BE49-F238E27FC236}">
              <a16:creationId xmlns:a16="http://schemas.microsoft.com/office/drawing/2014/main" id="{6DF98DA2-DD2D-4053-B5EB-D8DD04086C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3"/>
        <a:stretch/>
      </xdr:blipFill>
      <xdr:spPr>
        <a:xfrm>
          <a:off x="1152525" y="3162300"/>
          <a:ext cx="7221600" cy="1080135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77AB553C-06AD-43DE-9F54-A8AEB7D4F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9AF5F632-EA0F-49B5-A267-D8A99CA311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4BF9FC27-E3FC-4923-AE29-6E76BEF6AD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 b="71400"/>
        <a:stretch/>
      </xdr:blipFill>
      <xdr:spPr>
        <a:xfrm>
          <a:off x="1152525" y="3162300"/>
          <a:ext cx="7221600" cy="10801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408DE1AB-07C9-4D7C-9E71-D288DD962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56"/>
  <sheetViews>
    <sheetView showGridLines="0" tabSelected="1" zoomScaleNormal="100" zoomScaleSheetLayoutView="100" workbookViewId="0"/>
  </sheetViews>
  <sheetFormatPr defaultColWidth="9" defaultRowHeight="13.5"/>
  <cols>
    <col min="1" max="1" width="4.625" style="51" customWidth="1"/>
    <col min="2" max="5" width="14.875" style="51" customWidth="1"/>
    <col min="6" max="7" width="9" style="51"/>
    <col min="8" max="10" width="14.875" style="51" customWidth="1"/>
    <col min="11" max="11" width="9" style="51"/>
    <col min="12" max="12" width="14.875" style="51" customWidth="1"/>
    <col min="13" max="13" width="14.125" style="51" bestFit="1" customWidth="1"/>
    <col min="14" max="16384" width="9" style="51"/>
  </cols>
  <sheetData>
    <row r="1" spans="2:13" s="6" customFormat="1" ht="16.5" customHeight="1">
      <c r="B1" s="6" t="s">
        <v>366</v>
      </c>
    </row>
    <row r="2" spans="2:13" s="6" customFormat="1" ht="16.5" customHeight="1">
      <c r="B2" s="6" t="s">
        <v>367</v>
      </c>
      <c r="C2" s="28"/>
      <c r="H2" s="157" t="s">
        <v>255</v>
      </c>
      <c r="L2" s="28" t="s">
        <v>263</v>
      </c>
    </row>
    <row r="3" spans="2:13" s="6" customFormat="1">
      <c r="B3" s="7" t="s">
        <v>354</v>
      </c>
      <c r="C3" s="8" t="s">
        <v>80</v>
      </c>
      <c r="D3" s="9" t="s">
        <v>72</v>
      </c>
      <c r="E3" s="26" t="s">
        <v>230</v>
      </c>
      <c r="H3" s="94" t="s">
        <v>186</v>
      </c>
      <c r="I3" s="93" t="s">
        <v>80</v>
      </c>
      <c r="J3" s="172" t="s">
        <v>72</v>
      </c>
      <c r="L3" s="49"/>
      <c r="M3" s="94" t="s">
        <v>432</v>
      </c>
    </row>
    <row r="4" spans="2:13" ht="13.5" customHeight="1">
      <c r="B4" s="5" t="s">
        <v>185</v>
      </c>
      <c r="C4" s="101">
        <f>SUM(I4:I13)</f>
        <v>8159</v>
      </c>
      <c r="D4" s="113">
        <f>SUM(J4:J13)</f>
        <v>1044</v>
      </c>
      <c r="E4" s="114">
        <f>IFERROR(D4/C4,"-")</f>
        <v>0.12795685745802182</v>
      </c>
      <c r="H4" s="5" t="s">
        <v>91</v>
      </c>
      <c r="I4" s="101">
        <v>0</v>
      </c>
      <c r="J4" s="229">
        <v>0</v>
      </c>
      <c r="L4" s="5" t="s">
        <v>185</v>
      </c>
      <c r="M4" s="122">
        <f>E4</f>
        <v>0.12795685745802182</v>
      </c>
    </row>
    <row r="5" spans="2:13" ht="13.5" customHeight="1">
      <c r="B5" s="5" t="s">
        <v>101</v>
      </c>
      <c r="C5" s="115">
        <f>I14</f>
        <v>1538</v>
      </c>
      <c r="D5" s="116">
        <f>J14</f>
        <v>230</v>
      </c>
      <c r="E5" s="114">
        <f t="shared" ref="E5:E24" si="0">IFERROR(D5/C5,"-")</f>
        <v>0.14954486345903772</v>
      </c>
      <c r="H5" s="5" t="s">
        <v>92</v>
      </c>
      <c r="I5" s="115">
        <v>179</v>
      </c>
      <c r="J5" s="230">
        <v>32</v>
      </c>
      <c r="L5" s="5" t="s">
        <v>101</v>
      </c>
      <c r="M5" s="122">
        <f t="shared" ref="M5:M26" si="1">E5</f>
        <v>0.14954486345903772</v>
      </c>
    </row>
    <row r="6" spans="2:13" ht="13.5" customHeight="1">
      <c r="B6" s="5" t="s">
        <v>102</v>
      </c>
      <c r="C6" s="115">
        <f t="shared" ref="C6:D6" si="2">I15</f>
        <v>70940</v>
      </c>
      <c r="D6" s="116">
        <f t="shared" si="2"/>
        <v>18705</v>
      </c>
      <c r="E6" s="114">
        <f t="shared" si="0"/>
        <v>0.26367352692416124</v>
      </c>
      <c r="H6" s="5" t="s">
        <v>93</v>
      </c>
      <c r="I6" s="115">
        <v>315</v>
      </c>
      <c r="J6" s="230">
        <v>53</v>
      </c>
      <c r="L6" s="5" t="s">
        <v>102</v>
      </c>
      <c r="M6" s="122">
        <f t="shared" si="1"/>
        <v>0.26367352692416124</v>
      </c>
    </row>
    <row r="7" spans="2:13" ht="13.5" customHeight="1">
      <c r="B7" s="5" t="s">
        <v>103</v>
      </c>
      <c r="C7" s="115">
        <f t="shared" ref="C7:D7" si="3">I16</f>
        <v>87258</v>
      </c>
      <c r="D7" s="116">
        <f t="shared" si="3"/>
        <v>23106</v>
      </c>
      <c r="E7" s="114">
        <f t="shared" si="0"/>
        <v>0.26480093515780789</v>
      </c>
      <c r="H7" s="5" t="s">
        <v>94</v>
      </c>
      <c r="I7" s="115">
        <v>408</v>
      </c>
      <c r="J7" s="230">
        <v>57</v>
      </c>
      <c r="L7" s="5" t="s">
        <v>103</v>
      </c>
      <c r="M7" s="122">
        <f t="shared" si="1"/>
        <v>0.26480093515780789</v>
      </c>
    </row>
    <row r="8" spans="2:13" ht="13.5" customHeight="1">
      <c r="B8" s="5" t="s">
        <v>104</v>
      </c>
      <c r="C8" s="115">
        <f t="shared" ref="C8:D8" si="4">I17</f>
        <v>98198</v>
      </c>
      <c r="D8" s="116">
        <f t="shared" si="4"/>
        <v>24791</v>
      </c>
      <c r="E8" s="114">
        <f t="shared" si="0"/>
        <v>0.25245931689036438</v>
      </c>
      <c r="H8" s="5" t="s">
        <v>95</v>
      </c>
      <c r="I8" s="115">
        <v>767</v>
      </c>
      <c r="J8" s="230">
        <v>110</v>
      </c>
      <c r="L8" s="5" t="s">
        <v>104</v>
      </c>
      <c r="M8" s="122">
        <f t="shared" si="1"/>
        <v>0.25245931689036438</v>
      </c>
    </row>
    <row r="9" spans="2:13" ht="13.5" customHeight="1">
      <c r="B9" s="5" t="s">
        <v>105</v>
      </c>
      <c r="C9" s="115">
        <f t="shared" ref="C9:D9" si="5">I18</f>
        <v>92486</v>
      </c>
      <c r="D9" s="116">
        <f t="shared" si="5"/>
        <v>22587</v>
      </c>
      <c r="E9" s="114">
        <f t="shared" si="0"/>
        <v>0.24422074692385876</v>
      </c>
      <c r="H9" s="5" t="s">
        <v>96</v>
      </c>
      <c r="I9" s="115">
        <v>918</v>
      </c>
      <c r="J9" s="230">
        <v>104</v>
      </c>
      <c r="L9" s="5" t="s">
        <v>105</v>
      </c>
      <c r="M9" s="122">
        <f t="shared" si="1"/>
        <v>0.24422074692385876</v>
      </c>
    </row>
    <row r="10" spans="2:13" ht="13.5" customHeight="1">
      <c r="B10" s="5" t="s">
        <v>106</v>
      </c>
      <c r="C10" s="115">
        <f t="shared" ref="C10:D10" si="6">I19</f>
        <v>97276</v>
      </c>
      <c r="D10" s="116">
        <f t="shared" si="6"/>
        <v>22498</v>
      </c>
      <c r="E10" s="114">
        <f t="shared" si="0"/>
        <v>0.23128006908178791</v>
      </c>
      <c r="H10" s="5" t="s">
        <v>97</v>
      </c>
      <c r="I10" s="115">
        <v>1132</v>
      </c>
      <c r="J10" s="230">
        <v>139</v>
      </c>
      <c r="L10" s="5" t="s">
        <v>106</v>
      </c>
      <c r="M10" s="122">
        <f t="shared" si="1"/>
        <v>0.23128006908178791</v>
      </c>
    </row>
    <row r="11" spans="2:13" ht="13.5" customHeight="1">
      <c r="B11" s="5" t="s">
        <v>107</v>
      </c>
      <c r="C11" s="115">
        <f t="shared" ref="C11:D11" si="7">I20</f>
        <v>84533</v>
      </c>
      <c r="D11" s="116">
        <f t="shared" si="7"/>
        <v>18783</v>
      </c>
      <c r="E11" s="114">
        <f t="shared" si="0"/>
        <v>0.22219724841186284</v>
      </c>
      <c r="H11" s="5" t="s">
        <v>98</v>
      </c>
      <c r="I11" s="115">
        <v>1298</v>
      </c>
      <c r="J11" s="230">
        <v>156</v>
      </c>
      <c r="L11" s="5" t="s">
        <v>107</v>
      </c>
      <c r="M11" s="122">
        <f t="shared" si="1"/>
        <v>0.22219724841186284</v>
      </c>
    </row>
    <row r="12" spans="2:13" ht="13.5" customHeight="1">
      <c r="B12" s="5" t="s">
        <v>108</v>
      </c>
      <c r="C12" s="115">
        <f t="shared" ref="C12:D12" si="8">I21</f>
        <v>71136</v>
      </c>
      <c r="D12" s="116">
        <f t="shared" si="8"/>
        <v>14923</v>
      </c>
      <c r="E12" s="114">
        <f t="shared" si="0"/>
        <v>0.20978126405757985</v>
      </c>
      <c r="H12" s="5" t="s">
        <v>99</v>
      </c>
      <c r="I12" s="115">
        <v>1488</v>
      </c>
      <c r="J12" s="230">
        <v>182</v>
      </c>
      <c r="L12" s="5" t="s">
        <v>108</v>
      </c>
      <c r="M12" s="122">
        <f t="shared" si="1"/>
        <v>0.20978126405757985</v>
      </c>
    </row>
    <row r="13" spans="2:13" ht="13.5" customHeight="1">
      <c r="B13" s="5" t="s">
        <v>109</v>
      </c>
      <c r="C13" s="115">
        <f t="shared" ref="C13:D13" si="9">I22</f>
        <v>61497</v>
      </c>
      <c r="D13" s="116">
        <f t="shared" si="9"/>
        <v>12106</v>
      </c>
      <c r="E13" s="114">
        <f t="shared" si="0"/>
        <v>0.19685513114460867</v>
      </c>
      <c r="H13" s="5" t="s">
        <v>100</v>
      </c>
      <c r="I13" s="115">
        <v>1654</v>
      </c>
      <c r="J13" s="230">
        <v>211</v>
      </c>
      <c r="L13" s="5" t="s">
        <v>109</v>
      </c>
      <c r="M13" s="122">
        <f t="shared" si="1"/>
        <v>0.19685513114460867</v>
      </c>
    </row>
    <row r="14" spans="2:13" ht="13.5" customHeight="1">
      <c r="B14" s="5" t="s">
        <v>110</v>
      </c>
      <c r="C14" s="115">
        <f t="shared" ref="C14:D14" si="10">I23</f>
        <v>65534</v>
      </c>
      <c r="D14" s="116">
        <f t="shared" si="10"/>
        <v>12057</v>
      </c>
      <c r="E14" s="114">
        <f t="shared" si="0"/>
        <v>0.18398083437604906</v>
      </c>
      <c r="H14" s="5" t="s">
        <v>101</v>
      </c>
      <c r="I14" s="231">
        <v>1538</v>
      </c>
      <c r="J14" s="232">
        <v>230</v>
      </c>
      <c r="L14" s="5" t="s">
        <v>110</v>
      </c>
      <c r="M14" s="122">
        <f t="shared" si="1"/>
        <v>0.18398083437604906</v>
      </c>
    </row>
    <row r="15" spans="2:13" ht="13.5" customHeight="1">
      <c r="B15" s="5" t="s">
        <v>111</v>
      </c>
      <c r="C15" s="115">
        <f t="shared" ref="C15:D15" si="11">I24</f>
        <v>58667</v>
      </c>
      <c r="D15" s="116">
        <f t="shared" si="11"/>
        <v>10073</v>
      </c>
      <c r="E15" s="114">
        <f t="shared" si="0"/>
        <v>0.17169788808018135</v>
      </c>
      <c r="H15" s="5" t="s">
        <v>102</v>
      </c>
      <c r="I15" s="231">
        <v>70940</v>
      </c>
      <c r="J15" s="232">
        <v>18705</v>
      </c>
      <c r="L15" s="5" t="s">
        <v>111</v>
      </c>
      <c r="M15" s="122">
        <f t="shared" si="1"/>
        <v>0.17169788808018135</v>
      </c>
    </row>
    <row r="16" spans="2:13" ht="13.5" customHeight="1">
      <c r="B16" s="5" t="s">
        <v>112</v>
      </c>
      <c r="C16" s="115">
        <f t="shared" ref="C16:D16" si="12">I25</f>
        <v>55037</v>
      </c>
      <c r="D16" s="116">
        <f t="shared" si="12"/>
        <v>8739</v>
      </c>
      <c r="E16" s="114">
        <f t="shared" si="0"/>
        <v>0.15878409070261823</v>
      </c>
      <c r="H16" s="5" t="s">
        <v>103</v>
      </c>
      <c r="I16" s="231">
        <v>87258</v>
      </c>
      <c r="J16" s="232">
        <v>23106</v>
      </c>
      <c r="L16" s="5" t="s">
        <v>112</v>
      </c>
      <c r="M16" s="122">
        <f t="shared" si="1"/>
        <v>0.15878409070261823</v>
      </c>
    </row>
    <row r="17" spans="2:13" ht="13.5" customHeight="1">
      <c r="B17" s="5" t="s">
        <v>113</v>
      </c>
      <c r="C17" s="115">
        <f t="shared" ref="C17:D17" si="13">I26</f>
        <v>45540</v>
      </c>
      <c r="D17" s="116">
        <f t="shared" si="13"/>
        <v>6659</v>
      </c>
      <c r="E17" s="114">
        <f t="shared" si="0"/>
        <v>0.14622310057092666</v>
      </c>
      <c r="H17" s="5" t="s">
        <v>104</v>
      </c>
      <c r="I17" s="231">
        <v>98198</v>
      </c>
      <c r="J17" s="232">
        <v>24791</v>
      </c>
      <c r="L17" s="5" t="s">
        <v>113</v>
      </c>
      <c r="M17" s="122">
        <f t="shared" si="1"/>
        <v>0.14622310057092666</v>
      </c>
    </row>
    <row r="18" spans="2:13" ht="13.5" customHeight="1">
      <c r="B18" s="5" t="s">
        <v>114</v>
      </c>
      <c r="C18" s="115">
        <f t="shared" ref="C18:D18" si="14">I27</f>
        <v>39137</v>
      </c>
      <c r="D18" s="116">
        <f t="shared" si="14"/>
        <v>5325</v>
      </c>
      <c r="E18" s="114">
        <f t="shared" si="0"/>
        <v>0.13606050540409331</v>
      </c>
      <c r="H18" s="5" t="s">
        <v>105</v>
      </c>
      <c r="I18" s="231">
        <v>92486</v>
      </c>
      <c r="J18" s="232">
        <v>22587</v>
      </c>
      <c r="L18" s="5" t="s">
        <v>114</v>
      </c>
      <c r="M18" s="122">
        <f t="shared" si="1"/>
        <v>0.13606050540409331</v>
      </c>
    </row>
    <row r="19" spans="2:13" ht="13.5" customHeight="1">
      <c r="B19" s="5" t="s">
        <v>115</v>
      </c>
      <c r="C19" s="115">
        <f t="shared" ref="C19:D19" si="15">I28</f>
        <v>35571</v>
      </c>
      <c r="D19" s="116">
        <f t="shared" si="15"/>
        <v>4346</v>
      </c>
      <c r="E19" s="114">
        <f t="shared" si="0"/>
        <v>0.12217817885356048</v>
      </c>
      <c r="H19" s="5" t="s">
        <v>106</v>
      </c>
      <c r="I19" s="231">
        <v>97276</v>
      </c>
      <c r="J19" s="232">
        <v>22498</v>
      </c>
      <c r="L19" s="5" t="s">
        <v>115</v>
      </c>
      <c r="M19" s="122">
        <f t="shared" si="1"/>
        <v>0.12217817885356048</v>
      </c>
    </row>
    <row r="20" spans="2:13" ht="13.5" customHeight="1">
      <c r="B20" s="5" t="s">
        <v>116</v>
      </c>
      <c r="C20" s="115">
        <f t="shared" ref="C20:D20" si="16">I29</f>
        <v>29104</v>
      </c>
      <c r="D20" s="116">
        <f t="shared" si="16"/>
        <v>3349</v>
      </c>
      <c r="E20" s="114">
        <f t="shared" si="0"/>
        <v>0.11507009345794393</v>
      </c>
      <c r="H20" s="5" t="s">
        <v>107</v>
      </c>
      <c r="I20" s="231">
        <v>84533</v>
      </c>
      <c r="J20" s="232">
        <v>18783</v>
      </c>
      <c r="L20" s="5" t="s">
        <v>116</v>
      </c>
      <c r="M20" s="122">
        <f t="shared" si="1"/>
        <v>0.11507009345794393</v>
      </c>
    </row>
    <row r="21" spans="2:13" ht="13.5" customHeight="1">
      <c r="B21" s="5" t="s">
        <v>117</v>
      </c>
      <c r="C21" s="115">
        <f t="shared" ref="C21:D21" si="17">I30</f>
        <v>23993</v>
      </c>
      <c r="D21" s="116">
        <f t="shared" si="17"/>
        <v>2491</v>
      </c>
      <c r="E21" s="114">
        <f t="shared" si="0"/>
        <v>0.10382194806818655</v>
      </c>
      <c r="H21" s="5" t="s">
        <v>108</v>
      </c>
      <c r="I21" s="231">
        <v>71136</v>
      </c>
      <c r="J21" s="232">
        <v>14923</v>
      </c>
      <c r="L21" s="5" t="s">
        <v>117</v>
      </c>
      <c r="M21" s="122">
        <f t="shared" si="1"/>
        <v>0.10382194806818655</v>
      </c>
    </row>
    <row r="22" spans="2:13" ht="13.5" customHeight="1">
      <c r="B22" s="5" t="s">
        <v>118</v>
      </c>
      <c r="C22" s="115">
        <f t="shared" ref="C22:D22" si="18">I31</f>
        <v>19254</v>
      </c>
      <c r="D22" s="116">
        <f t="shared" si="18"/>
        <v>1748</v>
      </c>
      <c r="E22" s="114">
        <f t="shared" si="0"/>
        <v>9.0786330113223221E-2</v>
      </c>
      <c r="H22" s="5" t="s">
        <v>109</v>
      </c>
      <c r="I22" s="231">
        <v>61497</v>
      </c>
      <c r="J22" s="232">
        <v>12106</v>
      </c>
      <c r="L22" s="5" t="s">
        <v>118</v>
      </c>
      <c r="M22" s="122">
        <f t="shared" si="1"/>
        <v>9.0786330113223221E-2</v>
      </c>
    </row>
    <row r="23" spans="2:13" ht="13.5" customHeight="1">
      <c r="B23" s="5" t="s">
        <v>119</v>
      </c>
      <c r="C23" s="115">
        <f t="shared" ref="C23:D23" si="19">I32</f>
        <v>16203</v>
      </c>
      <c r="D23" s="116">
        <f t="shared" si="19"/>
        <v>1325</v>
      </c>
      <c r="E23" s="114">
        <f t="shared" si="0"/>
        <v>8.1774979941986056E-2</v>
      </c>
      <c r="H23" s="5" t="s">
        <v>110</v>
      </c>
      <c r="I23" s="231">
        <v>65534</v>
      </c>
      <c r="J23" s="232">
        <v>12057</v>
      </c>
      <c r="L23" s="5" t="s">
        <v>119</v>
      </c>
      <c r="M23" s="122">
        <f t="shared" si="1"/>
        <v>8.1774979941986056E-2</v>
      </c>
    </row>
    <row r="24" spans="2:13" ht="13.5" customHeight="1">
      <c r="B24" s="5" t="s">
        <v>120</v>
      </c>
      <c r="C24" s="115">
        <f>I33</f>
        <v>12270</v>
      </c>
      <c r="D24" s="116">
        <f>J33</f>
        <v>978</v>
      </c>
      <c r="E24" s="114">
        <f t="shared" si="0"/>
        <v>7.9706601466992669E-2</v>
      </c>
      <c r="H24" s="5" t="s">
        <v>111</v>
      </c>
      <c r="I24" s="231">
        <v>58667</v>
      </c>
      <c r="J24" s="232">
        <v>10073</v>
      </c>
      <c r="L24" s="5" t="s">
        <v>120</v>
      </c>
      <c r="M24" s="122">
        <f t="shared" si="1"/>
        <v>7.9706601466992669E-2</v>
      </c>
    </row>
    <row r="25" spans="2:13" ht="13.5" customHeight="1" thickBot="1">
      <c r="B25" s="5" t="s">
        <v>71</v>
      </c>
      <c r="C25" s="115">
        <f>SUM(I34:I56)</f>
        <v>32806</v>
      </c>
      <c r="D25" s="116">
        <f>SUM(J34:J56)</f>
        <v>1920</v>
      </c>
      <c r="E25" s="114">
        <f>IFERROR(D25/C25,"-")</f>
        <v>5.8525879412302625E-2</v>
      </c>
      <c r="H25" s="5" t="s">
        <v>112</v>
      </c>
      <c r="I25" s="231">
        <v>55037</v>
      </c>
      <c r="J25" s="232">
        <v>8739</v>
      </c>
      <c r="L25" s="5" t="s">
        <v>71</v>
      </c>
      <c r="M25" s="122">
        <f>E25</f>
        <v>5.8525879412302625E-2</v>
      </c>
    </row>
    <row r="26" spans="2:13" ht="13.5" customHeight="1" thickTop="1">
      <c r="B26" s="10" t="s">
        <v>262</v>
      </c>
      <c r="C26" s="117">
        <f>'地区別_健診受診率(通年資格)'!Y13</f>
        <v>1106137</v>
      </c>
      <c r="D26" s="118">
        <f>'地区別_健診受診率(通年資格)'!Z13</f>
        <v>217783</v>
      </c>
      <c r="E26" s="173">
        <f>'地区別_健診受診率(通年資格)'!AA13</f>
        <v>0.1968861000038874</v>
      </c>
      <c r="H26" s="5" t="s">
        <v>113</v>
      </c>
      <c r="I26" s="231">
        <v>45540</v>
      </c>
      <c r="J26" s="232">
        <v>6659</v>
      </c>
      <c r="L26" s="5" t="s">
        <v>262</v>
      </c>
      <c r="M26" s="122">
        <f t="shared" si="1"/>
        <v>0.1968861000038874</v>
      </c>
    </row>
    <row r="27" spans="2:13">
      <c r="B27" s="29" t="s">
        <v>339</v>
      </c>
      <c r="H27" s="5" t="s">
        <v>114</v>
      </c>
      <c r="I27" s="231">
        <v>39137</v>
      </c>
      <c r="J27" s="232">
        <v>5325</v>
      </c>
    </row>
    <row r="28" spans="2:13">
      <c r="B28" s="30" t="s">
        <v>340</v>
      </c>
      <c r="H28" s="5" t="s">
        <v>115</v>
      </c>
      <c r="I28" s="231">
        <v>35571</v>
      </c>
      <c r="J28" s="232">
        <v>4346</v>
      </c>
    </row>
    <row r="29" spans="2:13">
      <c r="B29" s="30" t="s">
        <v>341</v>
      </c>
      <c r="H29" s="5" t="s">
        <v>116</v>
      </c>
      <c r="I29" s="231">
        <v>29104</v>
      </c>
      <c r="J29" s="232">
        <v>3349</v>
      </c>
    </row>
    <row r="30" spans="2:13">
      <c r="B30" s="221"/>
      <c r="H30" s="5" t="s">
        <v>117</v>
      </c>
      <c r="I30" s="115">
        <v>23993</v>
      </c>
      <c r="J30" s="230">
        <v>2491</v>
      </c>
    </row>
    <row r="31" spans="2:13">
      <c r="H31" s="5" t="s">
        <v>118</v>
      </c>
      <c r="I31" s="115">
        <v>19254</v>
      </c>
      <c r="J31" s="230">
        <v>1748</v>
      </c>
    </row>
    <row r="32" spans="2:13">
      <c r="H32" s="5" t="s">
        <v>119</v>
      </c>
      <c r="I32" s="115">
        <v>16203</v>
      </c>
      <c r="J32" s="230">
        <v>1325</v>
      </c>
    </row>
    <row r="33" spans="8:10">
      <c r="H33" s="5" t="s">
        <v>120</v>
      </c>
      <c r="I33" s="115">
        <v>12270</v>
      </c>
      <c r="J33" s="230">
        <v>978</v>
      </c>
    </row>
    <row r="34" spans="8:10">
      <c r="H34" s="5" t="s">
        <v>121</v>
      </c>
      <c r="I34" s="115">
        <v>9670</v>
      </c>
      <c r="J34" s="230">
        <v>692</v>
      </c>
    </row>
    <row r="35" spans="8:10">
      <c r="H35" s="5" t="s">
        <v>122</v>
      </c>
      <c r="I35" s="115">
        <v>7105</v>
      </c>
      <c r="J35" s="230">
        <v>452</v>
      </c>
    </row>
    <row r="36" spans="8:10">
      <c r="H36" s="5" t="s">
        <v>123</v>
      </c>
      <c r="I36" s="115">
        <v>5026</v>
      </c>
      <c r="J36" s="230">
        <v>303</v>
      </c>
    </row>
    <row r="37" spans="8:10">
      <c r="H37" s="5" t="s">
        <v>124</v>
      </c>
      <c r="I37" s="115">
        <v>3721</v>
      </c>
      <c r="J37" s="230">
        <v>183</v>
      </c>
    </row>
    <row r="38" spans="8:10">
      <c r="H38" s="5" t="s">
        <v>125</v>
      </c>
      <c r="I38" s="115">
        <v>2554</v>
      </c>
      <c r="J38" s="230">
        <v>116</v>
      </c>
    </row>
    <row r="39" spans="8:10">
      <c r="H39" s="5" t="s">
        <v>126</v>
      </c>
      <c r="I39" s="115">
        <v>1772</v>
      </c>
      <c r="J39" s="230">
        <v>63</v>
      </c>
    </row>
    <row r="40" spans="8:10">
      <c r="H40" s="5" t="s">
        <v>127</v>
      </c>
      <c r="I40" s="115">
        <v>1161</v>
      </c>
      <c r="J40" s="230">
        <v>53</v>
      </c>
    </row>
    <row r="41" spans="8:10">
      <c r="H41" s="5" t="s">
        <v>128</v>
      </c>
      <c r="I41" s="115">
        <v>717</v>
      </c>
      <c r="J41" s="230">
        <v>25</v>
      </c>
    </row>
    <row r="42" spans="8:10">
      <c r="H42" s="5" t="s">
        <v>166</v>
      </c>
      <c r="I42" s="115">
        <v>424</v>
      </c>
      <c r="J42" s="230">
        <v>17</v>
      </c>
    </row>
    <row r="43" spans="8:10">
      <c r="H43" s="5" t="s">
        <v>167</v>
      </c>
      <c r="I43" s="115">
        <v>264</v>
      </c>
      <c r="J43" s="230">
        <v>10</v>
      </c>
    </row>
    <row r="44" spans="8:10">
      <c r="H44" s="5" t="s">
        <v>168</v>
      </c>
      <c r="I44" s="115">
        <v>162</v>
      </c>
      <c r="J44" s="230">
        <v>5</v>
      </c>
    </row>
    <row r="45" spans="8:10">
      <c r="H45" s="5" t="s">
        <v>169</v>
      </c>
      <c r="I45" s="115">
        <v>100</v>
      </c>
      <c r="J45" s="230">
        <v>0</v>
      </c>
    </row>
    <row r="46" spans="8:10">
      <c r="H46" s="5" t="s">
        <v>170</v>
      </c>
      <c r="I46" s="115">
        <v>54</v>
      </c>
      <c r="J46" s="230">
        <v>1</v>
      </c>
    </row>
    <row r="47" spans="8:10">
      <c r="H47" s="5" t="s">
        <v>171</v>
      </c>
      <c r="I47" s="115">
        <v>40</v>
      </c>
      <c r="J47" s="230">
        <v>0</v>
      </c>
    </row>
    <row r="48" spans="8:10">
      <c r="H48" s="5" t="s">
        <v>172</v>
      </c>
      <c r="I48" s="115">
        <v>17</v>
      </c>
      <c r="J48" s="230">
        <v>0</v>
      </c>
    </row>
    <row r="49" spans="8:10">
      <c r="H49" s="5" t="s">
        <v>173</v>
      </c>
      <c r="I49" s="115">
        <v>8</v>
      </c>
      <c r="J49" s="230">
        <v>0</v>
      </c>
    </row>
    <row r="50" spans="8:10">
      <c r="H50" s="5" t="s">
        <v>174</v>
      </c>
      <c r="I50" s="115">
        <v>5</v>
      </c>
      <c r="J50" s="230">
        <v>0</v>
      </c>
    </row>
    <row r="51" spans="8:10">
      <c r="H51" s="5" t="s">
        <v>175</v>
      </c>
      <c r="I51" s="115">
        <v>2</v>
      </c>
      <c r="J51" s="230">
        <v>0</v>
      </c>
    </row>
    <row r="52" spans="8:10">
      <c r="H52" s="5" t="s">
        <v>176</v>
      </c>
      <c r="I52" s="115">
        <v>3</v>
      </c>
      <c r="J52" s="230">
        <v>0</v>
      </c>
    </row>
    <row r="53" spans="8:10">
      <c r="H53" s="5" t="s">
        <v>177</v>
      </c>
      <c r="I53" s="115">
        <v>0</v>
      </c>
      <c r="J53" s="230">
        <v>0</v>
      </c>
    </row>
    <row r="54" spans="8:10">
      <c r="H54" s="194" t="s">
        <v>235</v>
      </c>
      <c r="I54" s="115">
        <v>0</v>
      </c>
      <c r="J54" s="230">
        <v>0</v>
      </c>
    </row>
    <row r="55" spans="8:10">
      <c r="H55" s="194" t="s">
        <v>309</v>
      </c>
      <c r="I55" s="115">
        <v>0</v>
      </c>
      <c r="J55" s="230">
        <v>0</v>
      </c>
    </row>
    <row r="56" spans="8:10">
      <c r="H56" s="228" t="s">
        <v>427</v>
      </c>
      <c r="I56" s="115">
        <v>1</v>
      </c>
      <c r="J56" s="230">
        <v>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55" max="8" man="1"/>
  </rowBreaks>
  <ignoredErrors>
    <ignoredError sqref="C5:D24" emptyCellReference="1"/>
    <ignoredError sqref="C4:D4 C25:D25" formulaRange="1"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B80"/>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366</v>
      </c>
    </row>
    <row r="2" spans="2:2" ht="16.5" customHeight="1">
      <c r="B2" s="6" t="s">
        <v>374</v>
      </c>
    </row>
    <row r="79" spans="2:2" ht="16.5" customHeight="1">
      <c r="B79" s="6" t="s">
        <v>381</v>
      </c>
    </row>
    <row r="80" spans="2:2" ht="16.5" customHeight="1">
      <c r="B80" s="6" t="s">
        <v>374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371</v>
      </c>
    </row>
    <row r="2" spans="2:15" ht="16.5" customHeight="1">
      <c r="B2" s="66" t="s">
        <v>375</v>
      </c>
    </row>
    <row r="4" spans="2:15" ht="13.5" customHeight="1">
      <c r="B4" s="67"/>
      <c r="C4" s="68"/>
      <c r="D4" s="68"/>
      <c r="E4" s="68"/>
      <c r="F4" s="68"/>
      <c r="G4" s="69"/>
    </row>
    <row r="5" spans="2:15" ht="13.5" customHeight="1">
      <c r="B5" s="70"/>
      <c r="C5" s="71"/>
      <c r="D5" s="72">
        <v>0.41600000000000004</v>
      </c>
      <c r="E5" s="38" t="s">
        <v>236</v>
      </c>
      <c r="F5" s="73">
        <v>0.499</v>
      </c>
      <c r="G5" s="74" t="s">
        <v>237</v>
      </c>
    </row>
    <row r="6" spans="2:15">
      <c r="B6" s="70"/>
      <c r="D6" s="72"/>
      <c r="E6" s="38"/>
      <c r="F6" s="73"/>
      <c r="G6" s="74"/>
    </row>
    <row r="7" spans="2:15">
      <c r="B7" s="70"/>
      <c r="C7" s="75"/>
      <c r="D7" s="72">
        <v>0.33500000000000002</v>
      </c>
      <c r="E7" s="38" t="s">
        <v>236</v>
      </c>
      <c r="F7" s="73">
        <v>0.41600000000000004</v>
      </c>
      <c r="G7" s="74" t="s">
        <v>238</v>
      </c>
    </row>
    <row r="8" spans="2:15">
      <c r="B8" s="70"/>
      <c r="D8" s="72"/>
      <c r="E8" s="38"/>
      <c r="F8" s="73"/>
      <c r="G8" s="74"/>
    </row>
    <row r="9" spans="2:15">
      <c r="B9" s="70"/>
      <c r="C9" s="76"/>
      <c r="D9" s="72">
        <v>0.254</v>
      </c>
      <c r="E9" s="38" t="s">
        <v>236</v>
      </c>
      <c r="F9" s="73">
        <v>0.33500000000000002</v>
      </c>
      <c r="G9" s="74" t="s">
        <v>238</v>
      </c>
    </row>
    <row r="10" spans="2:15">
      <c r="B10" s="70"/>
      <c r="D10" s="72"/>
      <c r="E10" s="38"/>
      <c r="F10" s="73"/>
      <c r="G10" s="74"/>
    </row>
    <row r="11" spans="2:15">
      <c r="B11" s="70"/>
      <c r="C11" s="77"/>
      <c r="D11" s="72">
        <v>0.17299999999999999</v>
      </c>
      <c r="E11" s="38" t="s">
        <v>236</v>
      </c>
      <c r="F11" s="73">
        <v>0.254</v>
      </c>
      <c r="G11" s="74" t="s">
        <v>238</v>
      </c>
    </row>
    <row r="12" spans="2:15">
      <c r="B12" s="70"/>
      <c r="D12" s="72"/>
      <c r="E12" s="38"/>
      <c r="F12" s="73"/>
      <c r="G12" s="74"/>
    </row>
    <row r="13" spans="2:15">
      <c r="B13" s="70"/>
      <c r="C13" s="78"/>
      <c r="D13" s="72">
        <v>9.1999999999999998E-2</v>
      </c>
      <c r="E13" s="38" t="s">
        <v>236</v>
      </c>
      <c r="F13" s="73">
        <v>0.17299999999999999</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M67"/>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10" width="14.875" style="6" customWidth="1"/>
    <col min="11" max="11" width="9" style="6"/>
    <col min="12" max="12" width="14.875" style="6" customWidth="1"/>
    <col min="13" max="13" width="14.125" style="6" bestFit="1" customWidth="1"/>
    <col min="14" max="16384" width="9" style="6"/>
  </cols>
  <sheetData>
    <row r="1" spans="2:13" ht="16.5" customHeight="1">
      <c r="B1" s="6" t="s">
        <v>376</v>
      </c>
    </row>
    <row r="2" spans="2:13" ht="16.5" customHeight="1">
      <c r="B2" s="6" t="s">
        <v>367</v>
      </c>
      <c r="D2" s="28"/>
      <c r="H2" s="157" t="s">
        <v>256</v>
      </c>
      <c r="L2" s="28" t="s">
        <v>263</v>
      </c>
      <c r="M2" s="28"/>
    </row>
    <row r="3" spans="2:13">
      <c r="B3" s="7" t="s">
        <v>354</v>
      </c>
      <c r="C3" s="8" t="s">
        <v>80</v>
      </c>
      <c r="D3" s="9" t="s">
        <v>72</v>
      </c>
      <c r="E3" s="26" t="s">
        <v>230</v>
      </c>
      <c r="H3" s="5" t="s">
        <v>234</v>
      </c>
      <c r="I3" s="93" t="s">
        <v>80</v>
      </c>
      <c r="J3" s="172" t="s">
        <v>72</v>
      </c>
      <c r="L3" s="49"/>
      <c r="M3" s="94" t="s">
        <v>435</v>
      </c>
    </row>
    <row r="4" spans="2:13" s="51" customFormat="1" ht="13.5" customHeight="1">
      <c r="B4" s="5" t="s">
        <v>185</v>
      </c>
      <c r="C4" s="123">
        <f>SUM(I4:I13)</f>
        <v>9067</v>
      </c>
      <c r="D4" s="124">
        <f>SUM(J4:J13)</f>
        <v>1136</v>
      </c>
      <c r="E4" s="114">
        <f>IFERROR(D4/C4,"-")</f>
        <v>0.12528951141502151</v>
      </c>
      <c r="H4" s="5" t="s">
        <v>91</v>
      </c>
      <c r="I4" s="101">
        <v>135</v>
      </c>
      <c r="J4" s="229">
        <v>24</v>
      </c>
      <c r="L4" s="5" t="s">
        <v>185</v>
      </c>
      <c r="M4" s="122">
        <f>E4</f>
        <v>0.12528951141502151</v>
      </c>
    </row>
    <row r="5" spans="2:13" s="51" customFormat="1" ht="13.5" customHeight="1">
      <c r="B5" s="5" t="s">
        <v>101</v>
      </c>
      <c r="C5" s="115">
        <f>I14</f>
        <v>99903</v>
      </c>
      <c r="D5" s="116">
        <f>J14</f>
        <v>15530</v>
      </c>
      <c r="E5" s="114">
        <f t="shared" ref="E5:E24" si="0">IFERROR(D5/C5,"-")</f>
        <v>0.15545078726364572</v>
      </c>
      <c r="H5" s="5" t="s">
        <v>92</v>
      </c>
      <c r="I5" s="115">
        <v>308</v>
      </c>
      <c r="J5" s="230">
        <v>42</v>
      </c>
      <c r="L5" s="5" t="s">
        <v>101</v>
      </c>
      <c r="M5" s="122">
        <f t="shared" ref="M5:M26" si="1">E5</f>
        <v>0.15545078726364572</v>
      </c>
    </row>
    <row r="6" spans="2:13" s="51" customFormat="1" ht="13.5" customHeight="1">
      <c r="B6" s="5" t="s">
        <v>102</v>
      </c>
      <c r="C6" s="115">
        <f t="shared" ref="C6:D6" si="2">I15</f>
        <v>70959</v>
      </c>
      <c r="D6" s="116">
        <f t="shared" si="2"/>
        <v>18688</v>
      </c>
      <c r="E6" s="114">
        <f t="shared" si="0"/>
        <v>0.26336335066728672</v>
      </c>
      <c r="H6" s="5" t="s">
        <v>93</v>
      </c>
      <c r="I6" s="115">
        <v>382</v>
      </c>
      <c r="J6" s="230">
        <v>60</v>
      </c>
      <c r="L6" s="5" t="s">
        <v>102</v>
      </c>
      <c r="M6" s="122">
        <f t="shared" si="1"/>
        <v>0.26336335066728672</v>
      </c>
    </row>
    <row r="7" spans="2:13" s="51" customFormat="1" ht="13.5" customHeight="1">
      <c r="B7" s="5" t="s">
        <v>103</v>
      </c>
      <c r="C7" s="115">
        <f t="shared" ref="C7:D7" si="3">I16</f>
        <v>87259</v>
      </c>
      <c r="D7" s="116">
        <f t="shared" si="3"/>
        <v>23096</v>
      </c>
      <c r="E7" s="114">
        <f t="shared" si="0"/>
        <v>0.26468329914392785</v>
      </c>
      <c r="H7" s="5" t="s">
        <v>94</v>
      </c>
      <c r="I7" s="115">
        <v>485</v>
      </c>
      <c r="J7" s="230">
        <v>65</v>
      </c>
      <c r="L7" s="5" t="s">
        <v>103</v>
      </c>
      <c r="M7" s="122">
        <f t="shared" si="1"/>
        <v>0.26468329914392785</v>
      </c>
    </row>
    <row r="8" spans="2:13" s="51" customFormat="1" ht="13.5" customHeight="1">
      <c r="B8" s="5" t="s">
        <v>104</v>
      </c>
      <c r="C8" s="115">
        <f t="shared" ref="C8:D8" si="4">I17</f>
        <v>98214</v>
      </c>
      <c r="D8" s="116">
        <f t="shared" si="4"/>
        <v>24769</v>
      </c>
      <c r="E8" s="114">
        <f t="shared" si="0"/>
        <v>0.25219418820127476</v>
      </c>
      <c r="H8" s="5" t="s">
        <v>95</v>
      </c>
      <c r="I8" s="115">
        <v>832</v>
      </c>
      <c r="J8" s="230">
        <v>113</v>
      </c>
      <c r="L8" s="5" t="s">
        <v>104</v>
      </c>
      <c r="M8" s="122">
        <f t="shared" si="1"/>
        <v>0.25219418820127476</v>
      </c>
    </row>
    <row r="9" spans="2:13" s="51" customFormat="1" ht="13.5" customHeight="1">
      <c r="B9" s="5" t="s">
        <v>105</v>
      </c>
      <c r="C9" s="115">
        <f t="shared" ref="C9:D9" si="5">I18</f>
        <v>92417</v>
      </c>
      <c r="D9" s="116">
        <f t="shared" si="5"/>
        <v>22554</v>
      </c>
      <c r="E9" s="114">
        <f t="shared" si="0"/>
        <v>0.24404600885118538</v>
      </c>
      <c r="H9" s="5" t="s">
        <v>96</v>
      </c>
      <c r="I9" s="115">
        <v>987</v>
      </c>
      <c r="J9" s="230">
        <v>113</v>
      </c>
      <c r="L9" s="5" t="s">
        <v>105</v>
      </c>
      <c r="M9" s="122">
        <f t="shared" si="1"/>
        <v>0.24404600885118538</v>
      </c>
    </row>
    <row r="10" spans="2:13" s="51" customFormat="1" ht="13.5" customHeight="1">
      <c r="B10" s="5" t="s">
        <v>106</v>
      </c>
      <c r="C10" s="115">
        <f t="shared" ref="C10:D10" si="6">I19</f>
        <v>97220</v>
      </c>
      <c r="D10" s="116">
        <f t="shared" si="6"/>
        <v>22456</v>
      </c>
      <c r="E10" s="114">
        <f t="shared" si="0"/>
        <v>0.23098127957210451</v>
      </c>
      <c r="H10" s="5" t="s">
        <v>97</v>
      </c>
      <c r="I10" s="115">
        <v>1218</v>
      </c>
      <c r="J10" s="230">
        <v>145</v>
      </c>
      <c r="L10" s="5" t="s">
        <v>106</v>
      </c>
      <c r="M10" s="122">
        <f t="shared" si="1"/>
        <v>0.23098127957210451</v>
      </c>
    </row>
    <row r="11" spans="2:13" s="51" customFormat="1" ht="13.5" customHeight="1">
      <c r="B11" s="5" t="s">
        <v>107</v>
      </c>
      <c r="C11" s="115">
        <f t="shared" ref="C11:D11" si="7">I20</f>
        <v>84411</v>
      </c>
      <c r="D11" s="116">
        <f t="shared" si="7"/>
        <v>18737</v>
      </c>
      <c r="E11" s="114">
        <f t="shared" si="0"/>
        <v>0.22197343948063641</v>
      </c>
      <c r="H11" s="5" t="s">
        <v>98</v>
      </c>
      <c r="I11" s="115">
        <v>1390</v>
      </c>
      <c r="J11" s="230">
        <v>163</v>
      </c>
      <c r="L11" s="5" t="s">
        <v>107</v>
      </c>
      <c r="M11" s="122">
        <f t="shared" si="1"/>
        <v>0.22197343948063641</v>
      </c>
    </row>
    <row r="12" spans="2:13" s="51" customFormat="1" ht="13.5" customHeight="1">
      <c r="B12" s="5" t="s">
        <v>108</v>
      </c>
      <c r="C12" s="115">
        <f t="shared" ref="C12:D12" si="8">I21</f>
        <v>71054</v>
      </c>
      <c r="D12" s="116">
        <f t="shared" si="8"/>
        <v>14913</v>
      </c>
      <c r="E12" s="114">
        <f t="shared" si="0"/>
        <v>0.20988262448278774</v>
      </c>
      <c r="H12" s="5" t="s">
        <v>99</v>
      </c>
      <c r="I12" s="115">
        <v>1576</v>
      </c>
      <c r="J12" s="230">
        <v>192</v>
      </c>
      <c r="L12" s="5" t="s">
        <v>108</v>
      </c>
      <c r="M12" s="122">
        <f t="shared" si="1"/>
        <v>0.20988262448278774</v>
      </c>
    </row>
    <row r="13" spans="2:13" s="51" customFormat="1" ht="13.5" customHeight="1">
      <c r="B13" s="5" t="s">
        <v>109</v>
      </c>
      <c r="C13" s="115">
        <f t="shared" ref="C13:D13" si="9">I22</f>
        <v>61450</v>
      </c>
      <c r="D13" s="116">
        <f t="shared" si="9"/>
        <v>12075</v>
      </c>
      <c r="E13" s="114">
        <f t="shared" si="0"/>
        <v>0.19650122050447519</v>
      </c>
      <c r="H13" s="5" t="s">
        <v>100</v>
      </c>
      <c r="I13" s="115">
        <v>1754</v>
      </c>
      <c r="J13" s="230">
        <v>219</v>
      </c>
      <c r="L13" s="5" t="s">
        <v>109</v>
      </c>
      <c r="M13" s="122">
        <f t="shared" si="1"/>
        <v>0.19650122050447519</v>
      </c>
    </row>
    <row r="14" spans="2:13" s="51" customFormat="1" ht="13.5" customHeight="1">
      <c r="B14" s="5" t="s">
        <v>110</v>
      </c>
      <c r="C14" s="115">
        <f t="shared" ref="C14:D14" si="10">I23</f>
        <v>65460</v>
      </c>
      <c r="D14" s="116">
        <f t="shared" si="10"/>
        <v>12041</v>
      </c>
      <c r="E14" s="114">
        <f t="shared" si="0"/>
        <v>0.18394439352276198</v>
      </c>
      <c r="H14" s="5" t="s">
        <v>101</v>
      </c>
      <c r="I14" s="231">
        <v>99903</v>
      </c>
      <c r="J14" s="232">
        <v>15530</v>
      </c>
      <c r="L14" s="5" t="s">
        <v>110</v>
      </c>
      <c r="M14" s="122">
        <f t="shared" si="1"/>
        <v>0.18394439352276198</v>
      </c>
    </row>
    <row r="15" spans="2:13" s="51" customFormat="1" ht="13.5" customHeight="1">
      <c r="B15" s="5" t="s">
        <v>111</v>
      </c>
      <c r="C15" s="115">
        <f t="shared" ref="C15:D15" si="11">I24</f>
        <v>58599</v>
      </c>
      <c r="D15" s="116">
        <f t="shared" si="11"/>
        <v>10055</v>
      </c>
      <c r="E15" s="114">
        <f t="shared" si="0"/>
        <v>0.17158995887301831</v>
      </c>
      <c r="H15" s="5" t="s">
        <v>102</v>
      </c>
      <c r="I15" s="231">
        <v>70959</v>
      </c>
      <c r="J15" s="232">
        <v>18688</v>
      </c>
      <c r="L15" s="5" t="s">
        <v>111</v>
      </c>
      <c r="M15" s="122">
        <f t="shared" si="1"/>
        <v>0.17158995887301831</v>
      </c>
    </row>
    <row r="16" spans="2:13" s="51" customFormat="1" ht="13.5" customHeight="1">
      <c r="B16" s="5" t="s">
        <v>112</v>
      </c>
      <c r="C16" s="115">
        <f t="shared" ref="C16:D16" si="12">I25</f>
        <v>54954</v>
      </c>
      <c r="D16" s="116">
        <f t="shared" si="12"/>
        <v>8724</v>
      </c>
      <c r="E16" s="114">
        <f t="shared" si="0"/>
        <v>0.15875095534446992</v>
      </c>
      <c r="H16" s="5" t="s">
        <v>103</v>
      </c>
      <c r="I16" s="231">
        <v>87259</v>
      </c>
      <c r="J16" s="232">
        <v>23096</v>
      </c>
      <c r="L16" s="5" t="s">
        <v>112</v>
      </c>
      <c r="M16" s="122">
        <f t="shared" si="1"/>
        <v>0.15875095534446992</v>
      </c>
    </row>
    <row r="17" spans="2:13" s="51" customFormat="1" ht="13.5" customHeight="1">
      <c r="B17" s="5" t="s">
        <v>113</v>
      </c>
      <c r="C17" s="115">
        <f t="shared" ref="C17:D17" si="13">I26</f>
        <v>45503</v>
      </c>
      <c r="D17" s="116">
        <f t="shared" si="13"/>
        <v>6656</v>
      </c>
      <c r="E17" s="114">
        <f t="shared" si="0"/>
        <v>0.14627606970968948</v>
      </c>
      <c r="H17" s="5" t="s">
        <v>104</v>
      </c>
      <c r="I17" s="231">
        <v>98214</v>
      </c>
      <c r="J17" s="232">
        <v>24769</v>
      </c>
      <c r="L17" s="5" t="s">
        <v>113</v>
      </c>
      <c r="M17" s="122">
        <f t="shared" si="1"/>
        <v>0.14627606970968948</v>
      </c>
    </row>
    <row r="18" spans="2:13" s="51" customFormat="1" ht="13.5" customHeight="1">
      <c r="B18" s="5" t="s">
        <v>114</v>
      </c>
      <c r="C18" s="115">
        <f t="shared" ref="C18:D18" si="14">I27</f>
        <v>39092</v>
      </c>
      <c r="D18" s="116">
        <f t="shared" si="14"/>
        <v>5327</v>
      </c>
      <c r="E18" s="114">
        <f t="shared" si="0"/>
        <v>0.13626829018725059</v>
      </c>
      <c r="H18" s="5" t="s">
        <v>105</v>
      </c>
      <c r="I18" s="231">
        <v>92417</v>
      </c>
      <c r="J18" s="232">
        <v>22554</v>
      </c>
      <c r="L18" s="5" t="s">
        <v>114</v>
      </c>
      <c r="M18" s="122">
        <f t="shared" si="1"/>
        <v>0.13626829018725059</v>
      </c>
    </row>
    <row r="19" spans="2:13" s="51" customFormat="1" ht="13.5" customHeight="1">
      <c r="B19" s="5" t="s">
        <v>115</v>
      </c>
      <c r="C19" s="115">
        <f t="shared" ref="C19:D19" si="15">I28</f>
        <v>35521</v>
      </c>
      <c r="D19" s="116">
        <f t="shared" si="15"/>
        <v>4345</v>
      </c>
      <c r="E19" s="114">
        <f t="shared" si="0"/>
        <v>0.12232200670026182</v>
      </c>
      <c r="H19" s="5" t="s">
        <v>106</v>
      </c>
      <c r="I19" s="231">
        <v>97220</v>
      </c>
      <c r="J19" s="232">
        <v>22456</v>
      </c>
      <c r="L19" s="5" t="s">
        <v>115</v>
      </c>
      <c r="M19" s="122">
        <f t="shared" si="1"/>
        <v>0.12232200670026182</v>
      </c>
    </row>
    <row r="20" spans="2:13" s="51" customFormat="1" ht="13.5" customHeight="1">
      <c r="B20" s="5" t="s">
        <v>116</v>
      </c>
      <c r="C20" s="115">
        <f t="shared" ref="C20:D20" si="16">I29</f>
        <v>29091</v>
      </c>
      <c r="D20" s="116">
        <f t="shared" si="16"/>
        <v>3347</v>
      </c>
      <c r="E20" s="114">
        <f t="shared" si="0"/>
        <v>0.11505276546010794</v>
      </c>
      <c r="H20" s="5" t="s">
        <v>107</v>
      </c>
      <c r="I20" s="231">
        <v>84411</v>
      </c>
      <c r="J20" s="232">
        <v>18737</v>
      </c>
      <c r="L20" s="5" t="s">
        <v>116</v>
      </c>
      <c r="M20" s="122">
        <f t="shared" si="1"/>
        <v>0.11505276546010794</v>
      </c>
    </row>
    <row r="21" spans="2:13" s="51" customFormat="1" ht="13.5" customHeight="1">
      <c r="B21" s="5" t="s">
        <v>117</v>
      </c>
      <c r="C21" s="115">
        <f t="shared" ref="C21:D21" si="17">I30</f>
        <v>23952</v>
      </c>
      <c r="D21" s="116">
        <f t="shared" si="17"/>
        <v>2489</v>
      </c>
      <c r="E21" s="114">
        <f t="shared" si="0"/>
        <v>0.10391616566466266</v>
      </c>
      <c r="H21" s="5" t="s">
        <v>108</v>
      </c>
      <c r="I21" s="231">
        <v>71054</v>
      </c>
      <c r="J21" s="232">
        <v>14913</v>
      </c>
      <c r="L21" s="5" t="s">
        <v>117</v>
      </c>
      <c r="M21" s="122">
        <f t="shared" si="1"/>
        <v>0.10391616566466266</v>
      </c>
    </row>
    <row r="22" spans="2:13" s="51" customFormat="1" ht="13.5" customHeight="1">
      <c r="B22" s="5" t="s">
        <v>118</v>
      </c>
      <c r="C22" s="115">
        <f t="shared" ref="C22:D22" si="18">I31</f>
        <v>19257</v>
      </c>
      <c r="D22" s="116">
        <f t="shared" si="18"/>
        <v>1749</v>
      </c>
      <c r="E22" s="114">
        <f t="shared" si="0"/>
        <v>9.0824115905904348E-2</v>
      </c>
      <c r="H22" s="5" t="s">
        <v>109</v>
      </c>
      <c r="I22" s="231">
        <v>61450</v>
      </c>
      <c r="J22" s="232">
        <v>12075</v>
      </c>
      <c r="L22" s="5" t="s">
        <v>118</v>
      </c>
      <c r="M22" s="122">
        <f t="shared" si="1"/>
        <v>9.0824115905904348E-2</v>
      </c>
    </row>
    <row r="23" spans="2:13" s="51" customFormat="1" ht="13.5" customHeight="1">
      <c r="B23" s="5" t="s">
        <v>119</v>
      </c>
      <c r="C23" s="115">
        <f t="shared" ref="C23:D23" si="19">I32</f>
        <v>16188</v>
      </c>
      <c r="D23" s="116">
        <f t="shared" si="19"/>
        <v>1326</v>
      </c>
      <c r="E23" s="114">
        <f t="shared" si="0"/>
        <v>8.1912527798369161E-2</v>
      </c>
      <c r="H23" s="5" t="s">
        <v>110</v>
      </c>
      <c r="I23" s="231">
        <v>65460</v>
      </c>
      <c r="J23" s="232">
        <v>12041</v>
      </c>
      <c r="L23" s="5" t="s">
        <v>119</v>
      </c>
      <c r="M23" s="122">
        <f t="shared" si="1"/>
        <v>8.1912527798369161E-2</v>
      </c>
    </row>
    <row r="24" spans="2:13" s="51" customFormat="1" ht="13.5" customHeight="1">
      <c r="B24" s="5" t="s">
        <v>120</v>
      </c>
      <c r="C24" s="115">
        <f>I33</f>
        <v>12242</v>
      </c>
      <c r="D24" s="116">
        <f>J33</f>
        <v>979</v>
      </c>
      <c r="E24" s="114">
        <f t="shared" si="0"/>
        <v>7.997059304035288E-2</v>
      </c>
      <c r="H24" s="5" t="s">
        <v>111</v>
      </c>
      <c r="I24" s="231">
        <v>58599</v>
      </c>
      <c r="J24" s="232">
        <v>10055</v>
      </c>
      <c r="L24" s="5" t="s">
        <v>120</v>
      </c>
      <c r="M24" s="122">
        <f t="shared" si="1"/>
        <v>7.997059304035288E-2</v>
      </c>
    </row>
    <row r="25" spans="2:13" s="51" customFormat="1" ht="13.5" customHeight="1" thickBot="1">
      <c r="B25" s="5" t="s">
        <v>71</v>
      </c>
      <c r="C25" s="115">
        <f>SUM(I34:I56)</f>
        <v>32748</v>
      </c>
      <c r="D25" s="116">
        <f>SUM(J34:J56)</f>
        <v>1916</v>
      </c>
      <c r="E25" s="114">
        <f>IFERROR(D25/C25,"-")</f>
        <v>5.8507389764260412E-2</v>
      </c>
      <c r="H25" s="5" t="s">
        <v>112</v>
      </c>
      <c r="I25" s="231">
        <v>54954</v>
      </c>
      <c r="J25" s="232">
        <v>8724</v>
      </c>
      <c r="L25" s="5" t="s">
        <v>71</v>
      </c>
      <c r="M25" s="122">
        <f t="shared" si="1"/>
        <v>5.8507389764260412E-2</v>
      </c>
    </row>
    <row r="26" spans="2:13" s="51" customFormat="1" ht="13.5" customHeight="1" thickTop="1">
      <c r="B26" s="10" t="s">
        <v>262</v>
      </c>
      <c r="C26" s="117">
        <f>'地区別_健診受診率(年度末資格)'!Y13</f>
        <v>1204561</v>
      </c>
      <c r="D26" s="118">
        <f>'地区別_健診受診率(年度末資格)'!Z13</f>
        <v>232908</v>
      </c>
      <c r="E26" s="173">
        <f>'地区別_健診受診率(年度末資格)'!AA13</f>
        <v>0.19335508953054267</v>
      </c>
      <c r="H26" s="5" t="s">
        <v>113</v>
      </c>
      <c r="I26" s="231">
        <v>45503</v>
      </c>
      <c r="J26" s="232">
        <v>6656</v>
      </c>
      <c r="L26" s="5" t="s">
        <v>262</v>
      </c>
      <c r="M26" s="122">
        <f t="shared" si="1"/>
        <v>0.19335508953054267</v>
      </c>
    </row>
    <row r="27" spans="2:13" s="51" customFormat="1">
      <c r="B27" s="29" t="s">
        <v>339</v>
      </c>
      <c r="H27" s="5" t="s">
        <v>114</v>
      </c>
      <c r="I27" s="231">
        <v>39092</v>
      </c>
      <c r="J27" s="232">
        <v>5327</v>
      </c>
    </row>
    <row r="28" spans="2:13" s="51" customFormat="1">
      <c r="B28" s="30" t="s">
        <v>347</v>
      </c>
      <c r="H28" s="5" t="s">
        <v>115</v>
      </c>
      <c r="I28" s="231">
        <v>35521</v>
      </c>
      <c r="J28" s="232">
        <v>4345</v>
      </c>
    </row>
    <row r="29" spans="2:13" s="51" customFormat="1">
      <c r="B29" s="30" t="s">
        <v>341</v>
      </c>
      <c r="H29" s="5" t="s">
        <v>116</v>
      </c>
      <c r="I29" s="231">
        <v>29091</v>
      </c>
      <c r="J29" s="232">
        <v>3347</v>
      </c>
    </row>
    <row r="30" spans="2:13" s="51" customFormat="1">
      <c r="B30" s="222"/>
      <c r="C30" s="31"/>
      <c r="D30" s="31"/>
      <c r="E30" s="6"/>
      <c r="H30" s="5" t="s">
        <v>117</v>
      </c>
      <c r="I30" s="231">
        <v>23952</v>
      </c>
      <c r="J30" s="232">
        <v>2489</v>
      </c>
    </row>
    <row r="31" spans="2:13" s="51" customFormat="1">
      <c r="B31" s="31"/>
      <c r="C31" s="31"/>
      <c r="D31" s="31"/>
      <c r="E31" s="6"/>
      <c r="H31" s="5" t="s">
        <v>118</v>
      </c>
      <c r="I31" s="231">
        <v>19257</v>
      </c>
      <c r="J31" s="232">
        <v>1749</v>
      </c>
    </row>
    <row r="32" spans="2:13" s="51" customFormat="1">
      <c r="B32" s="31"/>
      <c r="C32" s="31"/>
      <c r="D32" s="31"/>
      <c r="E32" s="6"/>
      <c r="H32" s="5" t="s">
        <v>119</v>
      </c>
      <c r="I32" s="231">
        <v>16188</v>
      </c>
      <c r="J32" s="232">
        <v>1326</v>
      </c>
    </row>
    <row r="33" spans="2:10" s="51" customFormat="1">
      <c r="B33" s="31"/>
      <c r="C33" s="31"/>
      <c r="D33" s="31"/>
      <c r="E33" s="6"/>
      <c r="H33" s="5" t="s">
        <v>120</v>
      </c>
      <c r="I33" s="231">
        <v>12242</v>
      </c>
      <c r="J33" s="232">
        <v>979</v>
      </c>
    </row>
    <row r="34" spans="2:10" s="51" customFormat="1">
      <c r="B34" s="31"/>
      <c r="C34" s="31"/>
      <c r="D34" s="31"/>
      <c r="E34" s="6"/>
      <c r="H34" s="5" t="s">
        <v>121</v>
      </c>
      <c r="I34" s="115">
        <v>9655</v>
      </c>
      <c r="J34" s="230">
        <v>688</v>
      </c>
    </row>
    <row r="35" spans="2:10" s="51" customFormat="1">
      <c r="B35" s="31"/>
      <c r="C35" s="31"/>
      <c r="D35" s="31"/>
      <c r="E35" s="6"/>
      <c r="H35" s="5" t="s">
        <v>122</v>
      </c>
      <c r="I35" s="115">
        <v>7096</v>
      </c>
      <c r="J35" s="230">
        <v>451</v>
      </c>
    </row>
    <row r="36" spans="2:10" s="51" customFormat="1">
      <c r="B36" s="31"/>
      <c r="C36" s="31"/>
      <c r="D36" s="31"/>
      <c r="E36" s="6"/>
      <c r="H36" s="5" t="s">
        <v>123</v>
      </c>
      <c r="I36" s="115">
        <v>5024</v>
      </c>
      <c r="J36" s="230">
        <v>303</v>
      </c>
    </row>
    <row r="37" spans="2:10" s="51" customFormat="1">
      <c r="B37" s="31"/>
      <c r="C37" s="31"/>
      <c r="D37" s="31"/>
      <c r="E37" s="6"/>
      <c r="H37" s="5" t="s">
        <v>124</v>
      </c>
      <c r="I37" s="115">
        <v>3712</v>
      </c>
      <c r="J37" s="230">
        <v>183</v>
      </c>
    </row>
    <row r="38" spans="2:10" s="51" customFormat="1">
      <c r="B38" s="31"/>
      <c r="C38" s="31"/>
      <c r="D38" s="31"/>
      <c r="E38" s="6"/>
      <c r="H38" s="5" t="s">
        <v>125</v>
      </c>
      <c r="I38" s="115">
        <v>2543</v>
      </c>
      <c r="J38" s="230">
        <v>117</v>
      </c>
    </row>
    <row r="39" spans="2:10" s="51" customFormat="1">
      <c r="B39" s="31"/>
      <c r="C39" s="31"/>
      <c r="D39" s="31"/>
      <c r="E39" s="6"/>
      <c r="H39" s="5" t="s">
        <v>126</v>
      </c>
      <c r="I39" s="115">
        <v>1768</v>
      </c>
      <c r="J39" s="230">
        <v>63</v>
      </c>
    </row>
    <row r="40" spans="2:10" s="51" customFormat="1">
      <c r="B40" s="31"/>
      <c r="C40" s="31"/>
      <c r="D40" s="31"/>
      <c r="E40" s="6"/>
      <c r="H40" s="5" t="s">
        <v>127</v>
      </c>
      <c r="I40" s="115">
        <v>1162</v>
      </c>
      <c r="J40" s="230">
        <v>53</v>
      </c>
    </row>
    <row r="41" spans="2:10" s="51" customFormat="1">
      <c r="B41" s="31"/>
      <c r="C41" s="31"/>
      <c r="D41" s="31"/>
      <c r="E41" s="6"/>
      <c r="H41" s="5" t="s">
        <v>128</v>
      </c>
      <c r="I41" s="115">
        <v>716</v>
      </c>
      <c r="J41" s="230">
        <v>26</v>
      </c>
    </row>
    <row r="42" spans="2:10" s="51" customFormat="1">
      <c r="B42" s="31"/>
      <c r="C42" s="31"/>
      <c r="D42" s="31"/>
      <c r="E42" s="6"/>
      <c r="H42" s="5" t="s">
        <v>166</v>
      </c>
      <c r="I42" s="115">
        <v>420</v>
      </c>
      <c r="J42" s="230">
        <v>16</v>
      </c>
    </row>
    <row r="43" spans="2:10" s="51" customFormat="1">
      <c r="B43" s="31"/>
      <c r="C43" s="31"/>
      <c r="D43" s="31"/>
      <c r="E43" s="6"/>
      <c r="H43" s="5" t="s">
        <v>167</v>
      </c>
      <c r="I43" s="115">
        <v>263</v>
      </c>
      <c r="J43" s="230">
        <v>10</v>
      </c>
    </row>
    <row r="44" spans="2:10" s="51" customFormat="1">
      <c r="B44" s="31"/>
      <c r="C44" s="31"/>
      <c r="D44" s="31"/>
      <c r="E44" s="6"/>
      <c r="H44" s="5" t="s">
        <v>168</v>
      </c>
      <c r="I44" s="115">
        <v>162</v>
      </c>
      <c r="J44" s="230">
        <v>5</v>
      </c>
    </row>
    <row r="45" spans="2:10" s="51" customFormat="1">
      <c r="B45" s="31"/>
      <c r="C45" s="31"/>
      <c r="D45" s="31"/>
      <c r="E45" s="6"/>
      <c r="H45" s="5" t="s">
        <v>169</v>
      </c>
      <c r="I45" s="115">
        <v>99</v>
      </c>
      <c r="J45" s="230">
        <v>0</v>
      </c>
    </row>
    <row r="46" spans="2:10" s="51" customFormat="1">
      <c r="B46" s="31"/>
      <c r="C46" s="31"/>
      <c r="D46" s="31"/>
      <c r="E46" s="6"/>
      <c r="H46" s="5" t="s">
        <v>170</v>
      </c>
      <c r="I46" s="115">
        <v>52</v>
      </c>
      <c r="J46" s="230">
        <v>1</v>
      </c>
    </row>
    <row r="47" spans="2:10" s="51" customFormat="1">
      <c r="B47" s="6"/>
      <c r="C47" s="6"/>
      <c r="D47" s="6"/>
      <c r="E47" s="6"/>
      <c r="H47" s="5" t="s">
        <v>171</v>
      </c>
      <c r="I47" s="115">
        <v>40</v>
      </c>
      <c r="J47" s="230">
        <v>0</v>
      </c>
    </row>
    <row r="48" spans="2:10" s="51" customFormat="1">
      <c r="B48" s="6"/>
      <c r="C48" s="6"/>
      <c r="D48" s="6"/>
      <c r="E48" s="6"/>
      <c r="H48" s="5" t="s">
        <v>172</v>
      </c>
      <c r="I48" s="115">
        <v>17</v>
      </c>
      <c r="J48" s="230">
        <v>0</v>
      </c>
    </row>
    <row r="49" spans="2:10" s="51" customFormat="1">
      <c r="B49" s="6"/>
      <c r="C49" s="6"/>
      <c r="D49" s="6"/>
      <c r="E49" s="6"/>
      <c r="H49" s="5" t="s">
        <v>173</v>
      </c>
      <c r="I49" s="115">
        <v>8</v>
      </c>
      <c r="J49" s="230">
        <v>0</v>
      </c>
    </row>
    <row r="50" spans="2:10">
      <c r="H50" s="5" t="s">
        <v>174</v>
      </c>
      <c r="I50" s="115">
        <v>5</v>
      </c>
      <c r="J50" s="230">
        <v>0</v>
      </c>
    </row>
    <row r="51" spans="2:10">
      <c r="H51" s="5" t="s">
        <v>175</v>
      </c>
      <c r="I51" s="115">
        <v>2</v>
      </c>
      <c r="J51" s="230">
        <v>0</v>
      </c>
    </row>
    <row r="52" spans="2:10">
      <c r="H52" s="5" t="s">
        <v>176</v>
      </c>
      <c r="I52" s="115">
        <v>3</v>
      </c>
      <c r="J52" s="230">
        <v>0</v>
      </c>
    </row>
    <row r="53" spans="2:10">
      <c r="H53" s="5" t="s">
        <v>177</v>
      </c>
      <c r="I53" s="115">
        <v>0</v>
      </c>
      <c r="J53" s="230">
        <v>0</v>
      </c>
    </row>
    <row r="54" spans="2:10">
      <c r="H54" s="5" t="s">
        <v>235</v>
      </c>
      <c r="I54" s="115">
        <v>0</v>
      </c>
      <c r="J54" s="230">
        <v>0</v>
      </c>
    </row>
    <row r="55" spans="2:10">
      <c r="H55" s="195" t="s">
        <v>309</v>
      </c>
      <c r="I55" s="115">
        <v>0</v>
      </c>
      <c r="J55" s="230">
        <v>0</v>
      </c>
    </row>
    <row r="56" spans="2:10">
      <c r="H56" s="228" t="s">
        <v>427</v>
      </c>
      <c r="I56" s="115">
        <v>1</v>
      </c>
      <c r="J56" s="230">
        <v>0</v>
      </c>
    </row>
    <row r="57" spans="2:10">
      <c r="H57" s="51"/>
      <c r="I57" s="51"/>
      <c r="J57" s="51"/>
    </row>
    <row r="58" spans="2:10">
      <c r="H58" s="51"/>
      <c r="I58" s="51"/>
      <c r="J58" s="51"/>
    </row>
    <row r="59" spans="2:10">
      <c r="H59" s="51"/>
      <c r="I59" s="51"/>
      <c r="J59" s="51"/>
    </row>
    <row r="60" spans="2:10">
      <c r="H60" s="51"/>
      <c r="I60" s="51"/>
      <c r="J60" s="51"/>
    </row>
    <row r="61" spans="2:10">
      <c r="H61" s="51"/>
      <c r="I61" s="51"/>
      <c r="J61" s="51"/>
    </row>
    <row r="62" spans="2:10">
      <c r="H62" s="51"/>
      <c r="I62" s="51"/>
      <c r="J62" s="51"/>
    </row>
    <row r="63" spans="2:10">
      <c r="H63" s="51"/>
      <c r="I63" s="51"/>
      <c r="J63" s="51"/>
    </row>
    <row r="64" spans="2:10">
      <c r="H64" s="51"/>
      <c r="I64" s="51"/>
      <c r="J64" s="51"/>
    </row>
    <row r="65" spans="8:10">
      <c r="H65" s="51"/>
      <c r="I65" s="51"/>
      <c r="J65" s="51"/>
    </row>
    <row r="66" spans="8:10">
      <c r="H66" s="51"/>
      <c r="I66" s="51"/>
      <c r="J66" s="51"/>
    </row>
    <row r="67" spans="8:10">
      <c r="H67" s="51"/>
      <c r="I67" s="51"/>
      <c r="J67" s="51"/>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56" max="8" man="1"/>
  </rowBreaks>
  <ignoredErrors>
    <ignoredError sqref="C5:D24" emptyCellReference="1"/>
    <ignoredError sqref="C4:D4 C25:D25" formulaRange="1"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2:4" ht="16.5" customHeight="1">
      <c r="B1" s="6" t="s">
        <v>376</v>
      </c>
    </row>
    <row r="2" spans="2:4" ht="16.5" customHeight="1">
      <c r="B2" s="6" t="s">
        <v>368</v>
      </c>
    </row>
    <row r="4" spans="2:4">
      <c r="B4" s="31"/>
      <c r="C4" s="31"/>
      <c r="D4" s="31"/>
    </row>
    <row r="5" spans="2:4">
      <c r="B5" s="31"/>
      <c r="C5" s="31"/>
      <c r="D5" s="31"/>
    </row>
    <row r="6" spans="2:4">
      <c r="B6" s="31"/>
      <c r="C6" s="31"/>
      <c r="D6" s="31"/>
    </row>
    <row r="7" spans="2:4">
      <c r="B7" s="31"/>
      <c r="C7" s="31"/>
      <c r="D7" s="31"/>
    </row>
    <row r="8" spans="2:4">
      <c r="B8" s="31"/>
      <c r="C8" s="31"/>
      <c r="D8" s="31"/>
    </row>
    <row r="9" spans="2:4">
      <c r="B9" s="31"/>
      <c r="C9" s="31"/>
      <c r="D9" s="31"/>
    </row>
    <row r="10" spans="2:4">
      <c r="B10" s="31"/>
      <c r="C10" s="31"/>
      <c r="D10" s="31"/>
    </row>
    <row r="11" spans="2:4">
      <c r="B11" s="31"/>
      <c r="C11" s="31"/>
      <c r="D11" s="31"/>
    </row>
    <row r="12" spans="2:4">
      <c r="B12" s="31"/>
      <c r="C12" s="31"/>
      <c r="D12" s="31"/>
    </row>
    <row r="13" spans="2:4">
      <c r="B13" s="31"/>
      <c r="C13" s="31"/>
      <c r="D13" s="31"/>
    </row>
    <row r="14" spans="2:4">
      <c r="B14" s="31"/>
      <c r="C14" s="31"/>
      <c r="D14" s="31"/>
    </row>
    <row r="15" spans="2:4">
      <c r="B15" s="31"/>
      <c r="C15" s="31"/>
      <c r="D15" s="31"/>
    </row>
    <row r="16" spans="2:4">
      <c r="B16" s="31"/>
      <c r="C16" s="31"/>
      <c r="D16" s="31"/>
    </row>
    <row r="17" spans="2:4">
      <c r="B17" s="31"/>
      <c r="C17" s="31"/>
      <c r="D17" s="31"/>
    </row>
    <row r="18" spans="2:4">
      <c r="B18" s="31"/>
      <c r="C18" s="31"/>
      <c r="D18" s="31"/>
    </row>
    <row r="19" spans="2:4">
      <c r="B19" s="31"/>
      <c r="C19" s="31"/>
      <c r="D19" s="31"/>
    </row>
    <row r="20" spans="2:4">
      <c r="B20" s="31"/>
      <c r="C20" s="31"/>
      <c r="D20" s="31"/>
    </row>
    <row r="21" spans="2:4">
      <c r="B21" s="31"/>
      <c r="C21" s="31"/>
      <c r="D21" s="31"/>
    </row>
    <row r="22" spans="2:4">
      <c r="B22" s="31"/>
      <c r="C22" s="31"/>
      <c r="D22" s="31"/>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3209-1FC7-4A55-B38D-0D8D6FBE7683}">
  <dimension ref="B1:I35"/>
  <sheetViews>
    <sheetView showGridLines="0" zoomScaleNormal="100" zoomScaleSheetLayoutView="100" workbookViewId="0"/>
  </sheetViews>
  <sheetFormatPr defaultColWidth="9" defaultRowHeight="13.5"/>
  <cols>
    <col min="1" max="1" width="4.625" style="6" customWidth="1"/>
    <col min="2" max="2" width="25.625" style="6" customWidth="1"/>
    <col min="3" max="5" width="14.875" style="6" customWidth="1"/>
    <col min="6" max="7" width="9" style="6"/>
    <col min="8" max="8" width="21.25" style="6" customWidth="1"/>
    <col min="9" max="9" width="14.125" style="6" bestFit="1" customWidth="1"/>
    <col min="10" max="16384" width="9" style="6"/>
  </cols>
  <sheetData>
    <row r="1" spans="2:9" ht="16.5" customHeight="1">
      <c r="B1" s="6" t="s">
        <v>376</v>
      </c>
    </row>
    <row r="2" spans="2:9" ht="16.5" customHeight="1">
      <c r="B2" s="6" t="s">
        <v>433</v>
      </c>
      <c r="C2" s="28" t="s">
        <v>346</v>
      </c>
      <c r="H2" s="28" t="s">
        <v>263</v>
      </c>
      <c r="I2" s="28"/>
    </row>
    <row r="3" spans="2:9">
      <c r="B3" s="225" t="s">
        <v>434</v>
      </c>
      <c r="C3" s="8" t="s">
        <v>80</v>
      </c>
      <c r="D3" s="9" t="s">
        <v>72</v>
      </c>
      <c r="E3" s="223" t="s">
        <v>230</v>
      </c>
      <c r="H3" s="49"/>
      <c r="I3" s="94" t="s">
        <v>435</v>
      </c>
    </row>
    <row r="4" spans="2:9" s="51" customFormat="1" ht="13.5" customHeight="1">
      <c r="B4" s="224" t="s">
        <v>356</v>
      </c>
      <c r="C4" s="115">
        <v>917811</v>
      </c>
      <c r="D4" s="116">
        <v>197081</v>
      </c>
      <c r="E4" s="114">
        <f t="shared" ref="E4:E11" si="0">IFERROR(D4/C4,"-")</f>
        <v>0.21472939417810422</v>
      </c>
      <c r="H4" s="224" t="s">
        <v>356</v>
      </c>
      <c r="I4" s="122">
        <f>E4</f>
        <v>0.21472939417810422</v>
      </c>
    </row>
    <row r="5" spans="2:9" s="51" customFormat="1" ht="13.5" customHeight="1">
      <c r="B5" s="224" t="s">
        <v>357</v>
      </c>
      <c r="C5" s="115">
        <v>57931</v>
      </c>
      <c r="D5" s="116">
        <v>12949</v>
      </c>
      <c r="E5" s="114">
        <f t="shared" si="0"/>
        <v>0.22352453781222489</v>
      </c>
      <c r="H5" s="224" t="s">
        <v>357</v>
      </c>
      <c r="I5" s="122">
        <f t="shared" ref="I5:I8" si="1">E5</f>
        <v>0.22352453781222489</v>
      </c>
    </row>
    <row r="6" spans="2:9" s="51" customFormat="1" ht="13.5" customHeight="1">
      <c r="B6" s="224" t="s">
        <v>358</v>
      </c>
      <c r="C6" s="115">
        <v>41443</v>
      </c>
      <c r="D6" s="116">
        <v>7349</v>
      </c>
      <c r="E6" s="114">
        <f t="shared" si="0"/>
        <v>0.17732789614651448</v>
      </c>
      <c r="H6" s="224" t="s">
        <v>358</v>
      </c>
      <c r="I6" s="122">
        <f>E6</f>
        <v>0.17732789614651448</v>
      </c>
    </row>
    <row r="7" spans="2:9" s="51" customFormat="1" ht="13.5" customHeight="1">
      <c r="B7" s="224" t="s">
        <v>359</v>
      </c>
      <c r="C7" s="115">
        <v>55335</v>
      </c>
      <c r="D7" s="116">
        <v>7244</v>
      </c>
      <c r="E7" s="114">
        <f t="shared" si="0"/>
        <v>0.13091171952652028</v>
      </c>
      <c r="H7" s="224" t="s">
        <v>359</v>
      </c>
      <c r="I7" s="122">
        <f t="shared" si="1"/>
        <v>0.13091171952652028</v>
      </c>
    </row>
    <row r="8" spans="2:9" s="51" customFormat="1" ht="13.5" customHeight="1">
      <c r="B8" s="224" t="s">
        <v>360</v>
      </c>
      <c r="C8" s="115">
        <v>45546</v>
      </c>
      <c r="D8" s="116">
        <v>4318</v>
      </c>
      <c r="E8" s="114">
        <f t="shared" si="0"/>
        <v>9.4805251833311371E-2</v>
      </c>
      <c r="H8" s="224" t="s">
        <v>360</v>
      </c>
      <c r="I8" s="122">
        <f t="shared" si="1"/>
        <v>9.4805251833311371E-2</v>
      </c>
    </row>
    <row r="9" spans="2:9" s="51" customFormat="1" ht="13.5" customHeight="1">
      <c r="B9" s="224" t="s">
        <v>361</v>
      </c>
      <c r="C9" s="115">
        <v>33245</v>
      </c>
      <c r="D9" s="116">
        <v>2106</v>
      </c>
      <c r="E9" s="114">
        <f t="shared" si="0"/>
        <v>6.3347871860430144E-2</v>
      </c>
      <c r="H9" s="224" t="s">
        <v>361</v>
      </c>
      <c r="I9" s="122">
        <f>E9</f>
        <v>6.3347871860430144E-2</v>
      </c>
    </row>
    <row r="10" spans="2:9" s="51" customFormat="1" ht="13.5" customHeight="1">
      <c r="B10" s="224" t="s">
        <v>362</v>
      </c>
      <c r="C10" s="115">
        <v>31396</v>
      </c>
      <c r="D10" s="116">
        <v>1231</v>
      </c>
      <c r="E10" s="114">
        <f t="shared" si="0"/>
        <v>3.9208816409733727E-2</v>
      </c>
      <c r="H10" s="224" t="s">
        <v>362</v>
      </c>
      <c r="I10" s="122">
        <f>E10</f>
        <v>3.9208816409733727E-2</v>
      </c>
    </row>
    <row r="11" spans="2:9" s="51" customFormat="1" ht="13.5" customHeight="1" thickBot="1">
      <c r="B11" s="224" t="s">
        <v>363</v>
      </c>
      <c r="C11" s="115">
        <v>21854</v>
      </c>
      <c r="D11" s="116">
        <v>630</v>
      </c>
      <c r="E11" s="114">
        <f t="shared" si="0"/>
        <v>2.8827674567584883E-2</v>
      </c>
      <c r="H11" s="224" t="s">
        <v>363</v>
      </c>
      <c r="I11" s="122">
        <f>E11</f>
        <v>2.8827674567584883E-2</v>
      </c>
    </row>
    <row r="12" spans="2:9" s="51" customFormat="1" ht="13.5" customHeight="1" thickTop="1">
      <c r="B12" s="10" t="s">
        <v>364</v>
      </c>
      <c r="C12" s="117">
        <f>'地区別_健診受診率(年度末資格)'!Y13</f>
        <v>1204561</v>
      </c>
      <c r="D12" s="118">
        <f>'地区別_健診受診率(年度末資格)'!Z13</f>
        <v>232908</v>
      </c>
      <c r="E12" s="173">
        <f>'地区別_健診受診率(年度末資格)'!AA13</f>
        <v>0.19335508953054267</v>
      </c>
      <c r="H12" s="224" t="s">
        <v>364</v>
      </c>
      <c r="I12" s="122">
        <f>E12</f>
        <v>0.19335508953054267</v>
      </c>
    </row>
    <row r="13" spans="2:9" s="51" customFormat="1">
      <c r="B13" s="29"/>
    </row>
    <row r="14" spans="2:9" s="51" customFormat="1">
      <c r="B14" s="30"/>
    </row>
    <row r="15" spans="2:9" s="51" customFormat="1">
      <c r="B15" s="30"/>
    </row>
    <row r="16" spans="2:9" s="51" customFormat="1">
      <c r="B16" s="31"/>
      <c r="C16" s="31"/>
      <c r="D16" s="31"/>
      <c r="E16" s="6"/>
    </row>
    <row r="17" spans="2:5" s="51" customFormat="1">
      <c r="B17" s="31"/>
      <c r="C17" s="31"/>
      <c r="D17" s="31"/>
      <c r="E17" s="6"/>
    </row>
    <row r="18" spans="2:5" s="51" customFormat="1">
      <c r="B18" s="31"/>
      <c r="C18" s="31"/>
      <c r="D18" s="31"/>
      <c r="E18" s="6"/>
    </row>
    <row r="19" spans="2:5" s="51" customFormat="1">
      <c r="B19" s="31"/>
      <c r="C19" s="31"/>
      <c r="D19" s="31"/>
      <c r="E19" s="6"/>
    </row>
    <row r="20" spans="2:5" s="51" customFormat="1">
      <c r="B20" s="31"/>
      <c r="C20" s="31"/>
      <c r="D20" s="31"/>
      <c r="E20" s="6"/>
    </row>
    <row r="21" spans="2:5" s="51" customFormat="1">
      <c r="B21" s="31"/>
      <c r="C21" s="31"/>
      <c r="D21" s="31"/>
      <c r="E21" s="6"/>
    </row>
    <row r="22" spans="2:5" s="51" customFormat="1">
      <c r="B22" s="31"/>
      <c r="C22" s="31"/>
      <c r="D22" s="31"/>
      <c r="E22" s="6"/>
    </row>
    <row r="23" spans="2:5" s="51" customFormat="1">
      <c r="B23" s="31"/>
      <c r="C23" s="31"/>
      <c r="D23" s="31"/>
      <c r="E23" s="6"/>
    </row>
    <row r="24" spans="2:5" s="51" customFormat="1">
      <c r="B24" s="31"/>
      <c r="C24" s="31"/>
      <c r="D24" s="31"/>
      <c r="E24" s="6"/>
    </row>
    <row r="25" spans="2:5" s="51" customFormat="1">
      <c r="B25" s="31"/>
      <c r="C25" s="31"/>
      <c r="D25" s="31"/>
      <c r="E25" s="6"/>
    </row>
    <row r="26" spans="2:5" s="51" customFormat="1">
      <c r="B26" s="31"/>
      <c r="C26" s="31"/>
      <c r="D26" s="31"/>
      <c r="E26" s="6"/>
    </row>
    <row r="27" spans="2:5" s="51" customFormat="1">
      <c r="B27" s="31"/>
      <c r="C27" s="31"/>
      <c r="D27" s="31"/>
      <c r="E27" s="6"/>
    </row>
    <row r="28" spans="2:5" s="51" customFormat="1">
      <c r="B28" s="31"/>
      <c r="C28" s="31"/>
      <c r="D28" s="31"/>
      <c r="E28" s="6"/>
    </row>
    <row r="29" spans="2:5" s="51" customFormat="1">
      <c r="B29" s="31"/>
      <c r="C29" s="31"/>
      <c r="D29" s="31"/>
      <c r="E29" s="6"/>
    </row>
    <row r="30" spans="2:5" s="51" customFormat="1">
      <c r="B30" s="31"/>
      <c r="C30" s="31"/>
      <c r="D30" s="31"/>
      <c r="E30" s="6"/>
    </row>
    <row r="31" spans="2:5" s="51" customFormat="1">
      <c r="B31" s="31"/>
      <c r="C31" s="31"/>
      <c r="D31" s="31"/>
      <c r="E31" s="6"/>
    </row>
    <row r="32" spans="2:5" s="51" customFormat="1">
      <c r="B32" s="31"/>
      <c r="C32" s="31"/>
      <c r="D32" s="31"/>
      <c r="E32" s="6"/>
    </row>
    <row r="33" spans="2:5" s="51" customFormat="1">
      <c r="B33" s="6"/>
      <c r="C33" s="6"/>
      <c r="D33" s="6"/>
      <c r="E33" s="6"/>
    </row>
    <row r="34" spans="2:5" s="51" customFormat="1">
      <c r="B34" s="6"/>
      <c r="C34" s="6"/>
      <c r="D34" s="6"/>
      <c r="E34" s="6"/>
    </row>
    <row r="35" spans="2:5" s="51" customFormat="1">
      <c r="B35" s="6"/>
      <c r="C35" s="6"/>
      <c r="D35" s="6"/>
      <c r="E35" s="6"/>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42" max="8" man="1"/>
  </rowBreaks>
  <ignoredErrors>
    <ignoredError sqref="E5:E11 E4"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E6AAB-7D45-4E2B-9F21-904B016C12E4}">
  <dimension ref="B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2:4" ht="16.5" customHeight="1">
      <c r="B1" s="6" t="s">
        <v>376</v>
      </c>
    </row>
    <row r="2" spans="2:4" ht="16.5" customHeight="1">
      <c r="B2" s="6" t="s">
        <v>433</v>
      </c>
    </row>
    <row r="4" spans="2:4">
      <c r="B4" s="31"/>
      <c r="C4" s="31"/>
      <c r="D4" s="31"/>
    </row>
    <row r="5" spans="2:4">
      <c r="B5" s="31"/>
      <c r="C5" s="31"/>
      <c r="D5" s="31"/>
    </row>
    <row r="6" spans="2:4">
      <c r="B6" s="31"/>
      <c r="C6" s="31"/>
      <c r="D6" s="31"/>
    </row>
    <row r="7" spans="2:4">
      <c r="B7" s="31"/>
      <c r="C7" s="31"/>
      <c r="D7" s="31"/>
    </row>
    <row r="8" spans="2:4">
      <c r="B8" s="31"/>
      <c r="C8" s="31"/>
      <c r="D8" s="31"/>
    </row>
    <row r="9" spans="2:4">
      <c r="B9" s="31"/>
      <c r="C9" s="31"/>
      <c r="D9" s="31"/>
    </row>
    <row r="10" spans="2:4">
      <c r="B10" s="31"/>
      <c r="C10" s="31"/>
      <c r="D10" s="31"/>
    </row>
    <row r="11" spans="2:4">
      <c r="B11" s="31"/>
      <c r="C11" s="31"/>
      <c r="D11" s="31"/>
    </row>
    <row r="12" spans="2:4">
      <c r="B12" s="31"/>
      <c r="C12" s="31"/>
      <c r="D12" s="31"/>
    </row>
    <row r="13" spans="2:4">
      <c r="B13" s="31"/>
      <c r="C13" s="31"/>
      <c r="D13" s="31"/>
    </row>
    <row r="14" spans="2:4">
      <c r="B14" s="31"/>
      <c r="C14" s="31"/>
      <c r="D14" s="31"/>
    </row>
    <row r="15" spans="2:4">
      <c r="B15" s="31"/>
      <c r="C15" s="31"/>
      <c r="D15" s="31"/>
    </row>
    <row r="16" spans="2:4">
      <c r="B16" s="31"/>
      <c r="C16" s="31"/>
      <c r="D16" s="31"/>
    </row>
    <row r="17" spans="2:4">
      <c r="B17" s="31"/>
      <c r="C17" s="31"/>
      <c r="D17" s="31"/>
    </row>
    <row r="18" spans="2:4">
      <c r="B18" s="31"/>
      <c r="C18" s="31"/>
      <c r="D18" s="31"/>
    </row>
    <row r="19" spans="2:4">
      <c r="B19" s="31"/>
      <c r="C19" s="31"/>
      <c r="D19" s="31"/>
    </row>
    <row r="20" spans="2:4">
      <c r="B20" s="31"/>
      <c r="C20" s="31"/>
      <c r="D20" s="31"/>
    </row>
    <row r="21" spans="2:4">
      <c r="B21" s="31"/>
      <c r="C21" s="31"/>
      <c r="D21" s="31"/>
    </row>
    <row r="22" spans="2:4">
      <c r="B22" s="31"/>
      <c r="C22" s="31"/>
      <c r="D22" s="31"/>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B418-D6B4-42D2-997E-A84299135761}">
  <dimension ref="B1:E26"/>
  <sheetViews>
    <sheetView showGridLines="0" zoomScaleNormal="100" zoomScaleSheetLayoutView="100" workbookViewId="0"/>
  </sheetViews>
  <sheetFormatPr defaultColWidth="9" defaultRowHeight="13.5"/>
  <cols>
    <col min="1" max="1" width="4.625" style="6" customWidth="1"/>
    <col min="2" max="2" width="24.625" style="6" customWidth="1"/>
    <col min="3" max="5" width="14.875" style="6" customWidth="1"/>
    <col min="6" max="16384" width="9" style="6"/>
  </cols>
  <sheetData>
    <row r="1" spans="2:5" ht="16.5" customHeight="1">
      <c r="B1" s="6" t="s">
        <v>376</v>
      </c>
    </row>
    <row r="2" spans="2:5" ht="16.5" customHeight="1">
      <c r="B2" s="6" t="s">
        <v>369</v>
      </c>
      <c r="C2" s="28" t="s">
        <v>346</v>
      </c>
    </row>
    <row r="3" spans="2:5">
      <c r="B3" s="220" t="s">
        <v>348</v>
      </c>
      <c r="C3" s="8" t="s">
        <v>80</v>
      </c>
      <c r="D3" s="9" t="s">
        <v>72</v>
      </c>
      <c r="E3" s="218" t="s">
        <v>230</v>
      </c>
    </row>
    <row r="4" spans="2:5" s="51" customFormat="1" ht="13.5" customHeight="1">
      <c r="B4" s="219" t="s">
        <v>343</v>
      </c>
      <c r="C4" s="115">
        <v>481658</v>
      </c>
      <c r="D4" s="116">
        <v>97828</v>
      </c>
      <c r="E4" s="114">
        <f t="shared" ref="E4" si="0">IFERROR(D4/C4,"-")</f>
        <v>0.20310676870310468</v>
      </c>
    </row>
    <row r="5" spans="2:5" s="51" customFormat="1" ht="13.5" customHeight="1" thickBot="1">
      <c r="B5" s="219" t="s">
        <v>344</v>
      </c>
      <c r="C5" s="115">
        <v>722903</v>
      </c>
      <c r="D5" s="116">
        <v>135080</v>
      </c>
      <c r="E5" s="114">
        <f>IFERROR(D5/C5,"-")</f>
        <v>0.18685771120053452</v>
      </c>
    </row>
    <row r="6" spans="2:5" s="51" customFormat="1" ht="13.5" customHeight="1" thickTop="1">
      <c r="B6" s="10" t="s">
        <v>355</v>
      </c>
      <c r="C6" s="117">
        <f>'地区別_健診受診率(年度末資格)'!Y13</f>
        <v>1204561</v>
      </c>
      <c r="D6" s="118">
        <f>'地区別_健診受診率(年度末資格)'!Z13</f>
        <v>232908</v>
      </c>
      <c r="E6" s="173">
        <f>'地区別_健診受診率(年度末資格)'!AA13</f>
        <v>0.19335508953054267</v>
      </c>
    </row>
    <row r="7" spans="2:5" s="51" customFormat="1">
      <c r="B7" s="31"/>
      <c r="C7" s="31"/>
      <c r="D7" s="31"/>
      <c r="E7" s="6"/>
    </row>
    <row r="8" spans="2:5" s="51" customFormat="1">
      <c r="B8" s="31"/>
      <c r="C8" s="31"/>
      <c r="D8" s="31"/>
      <c r="E8" s="6"/>
    </row>
    <row r="9" spans="2:5" s="51" customFormat="1">
      <c r="B9" s="31"/>
      <c r="C9" s="31"/>
      <c r="D9" s="31"/>
      <c r="E9" s="6"/>
    </row>
    <row r="10" spans="2:5" s="51" customFormat="1">
      <c r="B10" s="31"/>
      <c r="C10" s="31"/>
      <c r="D10" s="31"/>
      <c r="E10" s="6"/>
    </row>
    <row r="11" spans="2:5" s="51" customFormat="1">
      <c r="B11" s="31"/>
      <c r="C11" s="31"/>
      <c r="D11" s="31"/>
      <c r="E11" s="6"/>
    </row>
    <row r="12" spans="2:5" s="51" customFormat="1">
      <c r="B12" s="31"/>
      <c r="C12" s="31"/>
      <c r="D12" s="31"/>
      <c r="E12" s="6"/>
    </row>
    <row r="13" spans="2:5" s="51" customFormat="1">
      <c r="B13" s="31"/>
      <c r="C13" s="31"/>
      <c r="D13" s="31"/>
      <c r="E13" s="6"/>
    </row>
    <row r="14" spans="2:5" s="51" customFormat="1">
      <c r="B14" s="31"/>
      <c r="C14" s="31"/>
      <c r="D14" s="31"/>
      <c r="E14" s="6"/>
    </row>
    <row r="15" spans="2:5" s="51" customFormat="1">
      <c r="B15" s="31"/>
      <c r="C15" s="31"/>
      <c r="D15" s="31"/>
      <c r="E15" s="6"/>
    </row>
    <row r="16" spans="2:5" s="51" customFormat="1">
      <c r="B16" s="31"/>
      <c r="C16" s="31"/>
      <c r="D16" s="31"/>
      <c r="E16" s="6"/>
    </row>
    <row r="17" spans="2:5" s="51" customFormat="1">
      <c r="B17" s="31"/>
      <c r="C17" s="31"/>
      <c r="D17" s="31"/>
      <c r="E17" s="6"/>
    </row>
    <row r="18" spans="2:5" s="51" customFormat="1">
      <c r="B18" s="31"/>
      <c r="C18" s="31"/>
      <c r="D18" s="31"/>
      <c r="E18" s="6"/>
    </row>
    <row r="19" spans="2:5" s="51" customFormat="1">
      <c r="B19" s="31"/>
      <c r="C19" s="31"/>
      <c r="D19" s="31"/>
      <c r="E19" s="6"/>
    </row>
    <row r="20" spans="2:5" s="51" customFormat="1">
      <c r="B20" s="31"/>
      <c r="C20" s="31"/>
      <c r="D20" s="31"/>
      <c r="E20" s="6"/>
    </row>
    <row r="21" spans="2:5" s="51" customFormat="1">
      <c r="B21" s="31"/>
      <c r="C21" s="31"/>
      <c r="D21" s="31"/>
      <c r="E21" s="6"/>
    </row>
    <row r="22" spans="2:5" s="51" customFormat="1">
      <c r="B22" s="31"/>
      <c r="C22" s="31"/>
      <c r="D22" s="31"/>
      <c r="E22" s="6"/>
    </row>
    <row r="23" spans="2:5" s="51" customFormat="1">
      <c r="B23" s="31"/>
      <c r="C23" s="31"/>
      <c r="D23" s="31"/>
      <c r="E23" s="6"/>
    </row>
    <row r="24" spans="2:5" s="51" customFormat="1">
      <c r="B24" s="6"/>
      <c r="C24" s="6"/>
      <c r="D24" s="6"/>
      <c r="E24" s="6"/>
    </row>
    <row r="25" spans="2:5" s="51" customFormat="1">
      <c r="B25" s="6"/>
      <c r="C25" s="6"/>
      <c r="D25" s="6"/>
      <c r="E25" s="6"/>
    </row>
    <row r="26" spans="2:5" s="51" customFormat="1">
      <c r="B26" s="6"/>
      <c r="C26" s="6"/>
      <c r="D26" s="6"/>
      <c r="E26" s="6"/>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33" max="8" man="1"/>
  </rowBreaks>
  <ignoredErrors>
    <ignoredError sqref="E4:E5"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G18"/>
  <sheetViews>
    <sheetView showGridLines="0" zoomScaleNormal="100" zoomScaleSheetLayoutView="100" workbookViewId="0"/>
  </sheetViews>
  <sheetFormatPr defaultColWidth="9" defaultRowHeight="13.5"/>
  <cols>
    <col min="1" max="1" width="4.625" style="1" customWidth="1"/>
    <col min="2" max="2" width="3.625" style="1" customWidth="1"/>
    <col min="3" max="3" width="14" style="1" customWidth="1"/>
    <col min="4" max="27" width="9.625" style="1" customWidth="1"/>
    <col min="28" max="28" width="9" style="1"/>
    <col min="29" max="29" width="12.25" style="1" customWidth="1"/>
    <col min="30" max="30" width="11.125" style="1" customWidth="1"/>
    <col min="31" max="16384" width="9" style="1"/>
  </cols>
  <sheetData>
    <row r="1" spans="2:33" ht="16.5" customHeight="1">
      <c r="B1" s="6" t="s">
        <v>376</v>
      </c>
    </row>
    <row r="2" spans="2:33" ht="16.5" customHeight="1">
      <c r="B2" s="6" t="s">
        <v>370</v>
      </c>
      <c r="D2" s="3" t="s">
        <v>349</v>
      </c>
    </row>
    <row r="3" spans="2:33" ht="16.5" customHeight="1">
      <c r="B3" s="265"/>
      <c r="C3" s="267" t="s">
        <v>129</v>
      </c>
      <c r="D3" s="260" t="s">
        <v>65</v>
      </c>
      <c r="E3" s="261"/>
      <c r="F3" s="262"/>
      <c r="G3" s="260" t="s">
        <v>66</v>
      </c>
      <c r="H3" s="261"/>
      <c r="I3" s="262"/>
      <c r="J3" s="260" t="s">
        <v>67</v>
      </c>
      <c r="K3" s="261"/>
      <c r="L3" s="262"/>
      <c r="M3" s="260" t="s">
        <v>68</v>
      </c>
      <c r="N3" s="261"/>
      <c r="O3" s="262"/>
      <c r="P3" s="260" t="s">
        <v>69</v>
      </c>
      <c r="Q3" s="261"/>
      <c r="R3" s="262"/>
      <c r="S3" s="260" t="s">
        <v>70</v>
      </c>
      <c r="T3" s="261"/>
      <c r="U3" s="262"/>
      <c r="V3" s="260" t="s">
        <v>71</v>
      </c>
      <c r="W3" s="261"/>
      <c r="X3" s="262"/>
      <c r="Y3" s="260" t="s">
        <v>64</v>
      </c>
      <c r="Z3" s="261"/>
      <c r="AA3" s="262"/>
      <c r="AC3" s="95" t="s">
        <v>254</v>
      </c>
      <c r="AD3" s="15"/>
    </row>
    <row r="4" spans="2:33" ht="27" customHeight="1">
      <c r="B4" s="266"/>
      <c r="C4" s="267"/>
      <c r="D4" s="18" t="s">
        <v>130</v>
      </c>
      <c r="E4" s="19" t="s">
        <v>72</v>
      </c>
      <c r="F4" s="20" t="s">
        <v>230</v>
      </c>
      <c r="G4" s="18" t="s">
        <v>130</v>
      </c>
      <c r="H4" s="19" t="s">
        <v>72</v>
      </c>
      <c r="I4" s="20" t="s">
        <v>230</v>
      </c>
      <c r="J4" s="18" t="s">
        <v>130</v>
      </c>
      <c r="K4" s="19" t="s">
        <v>72</v>
      </c>
      <c r="L4" s="20" t="s">
        <v>230</v>
      </c>
      <c r="M4" s="18" t="s">
        <v>130</v>
      </c>
      <c r="N4" s="19" t="s">
        <v>72</v>
      </c>
      <c r="O4" s="20" t="s">
        <v>230</v>
      </c>
      <c r="P4" s="18" t="s">
        <v>130</v>
      </c>
      <c r="Q4" s="19" t="s">
        <v>72</v>
      </c>
      <c r="R4" s="20" t="s">
        <v>230</v>
      </c>
      <c r="S4" s="18" t="s">
        <v>130</v>
      </c>
      <c r="T4" s="19" t="s">
        <v>72</v>
      </c>
      <c r="U4" s="20" t="s">
        <v>230</v>
      </c>
      <c r="V4" s="18" t="s">
        <v>130</v>
      </c>
      <c r="W4" s="19" t="s">
        <v>72</v>
      </c>
      <c r="X4" s="20" t="s">
        <v>230</v>
      </c>
      <c r="Y4" s="18" t="s">
        <v>130</v>
      </c>
      <c r="Z4" s="19" t="s">
        <v>72</v>
      </c>
      <c r="AA4" s="20" t="s">
        <v>230</v>
      </c>
      <c r="AC4" s="270" t="s">
        <v>187</v>
      </c>
      <c r="AD4" s="271"/>
      <c r="AF4" s="268" t="s">
        <v>187</v>
      </c>
      <c r="AG4" s="269"/>
    </row>
    <row r="5" spans="2:33" s="58" customFormat="1" ht="13.5" customHeight="1">
      <c r="B5" s="54">
        <v>1</v>
      </c>
      <c r="C5" s="97" t="s">
        <v>182</v>
      </c>
      <c r="D5" s="102">
        <v>91</v>
      </c>
      <c r="E5" s="103">
        <v>19</v>
      </c>
      <c r="F5" s="55">
        <f>IFERROR(E5/D5,"-")</f>
        <v>0.2087912087912088</v>
      </c>
      <c r="G5" s="102">
        <v>245</v>
      </c>
      <c r="H5" s="103">
        <v>65</v>
      </c>
      <c r="I5" s="55">
        <f>IFERROR(H5/G5,"-")</f>
        <v>0.26530612244897961</v>
      </c>
      <c r="J5" s="102">
        <v>51851</v>
      </c>
      <c r="K5" s="103">
        <v>16094</v>
      </c>
      <c r="L5" s="55">
        <f>IFERROR(K5/J5,"-")</f>
        <v>0.31038938496846735</v>
      </c>
      <c r="M5" s="102">
        <v>44051</v>
      </c>
      <c r="N5" s="103">
        <v>12966</v>
      </c>
      <c r="O5" s="55">
        <f>IFERROR(N5/M5,"-")</f>
        <v>0.2943406506095208</v>
      </c>
      <c r="P5" s="102">
        <v>28399</v>
      </c>
      <c r="Q5" s="103">
        <v>6338</v>
      </c>
      <c r="R5" s="55">
        <f>IFERROR(Q5/P5,"-")</f>
        <v>0.22317687242508538</v>
      </c>
      <c r="S5" s="102">
        <v>12634</v>
      </c>
      <c r="T5" s="103">
        <v>1845</v>
      </c>
      <c r="U5" s="55">
        <f>IFERROR(T5/S5,"-")</f>
        <v>0.14603451005224</v>
      </c>
      <c r="V5" s="102">
        <v>4247</v>
      </c>
      <c r="W5" s="103">
        <v>353</v>
      </c>
      <c r="X5" s="55">
        <f>IFERROR(W5/V5,"-")</f>
        <v>8.3117494702142691E-2</v>
      </c>
      <c r="Y5" s="102">
        <f>SUM(D5,G5,J5,M5,P5,S5,V5)</f>
        <v>141518</v>
      </c>
      <c r="Z5" s="103">
        <f>SUM(E5,H5,K5,N5,Q5,T5,W5)</f>
        <v>37680</v>
      </c>
      <c r="AA5" s="55">
        <f>IFERROR(Z5/Y5,"-")</f>
        <v>0.26625588264390393</v>
      </c>
      <c r="AC5" s="16" t="str">
        <f t="shared" ref="AC5:AC12" si="0">INDEX($C$5:$C$12,MATCH(AD5,AA$5:AA$12,0))</f>
        <v>豊能医療圏</v>
      </c>
      <c r="AD5" s="98">
        <f>LARGE(AA$5:AA$12,ROW(A1))</f>
        <v>0.26625588264390393</v>
      </c>
      <c r="AF5" s="122">
        <f>$AA$13</f>
        <v>0.19335508953054267</v>
      </c>
      <c r="AG5" s="104">
        <v>0</v>
      </c>
    </row>
    <row r="6" spans="2:33" s="58" customFormat="1" ht="13.5" customHeight="1">
      <c r="B6" s="54">
        <v>2</v>
      </c>
      <c r="C6" s="97" t="s">
        <v>7</v>
      </c>
      <c r="D6" s="102">
        <v>80</v>
      </c>
      <c r="E6" s="103">
        <v>14</v>
      </c>
      <c r="F6" s="55">
        <f t="shared" ref="F6:F12" si="1">IFERROR(E6/D6,"-")</f>
        <v>0.17499999999999999</v>
      </c>
      <c r="G6" s="102">
        <v>414</v>
      </c>
      <c r="H6" s="103">
        <v>51</v>
      </c>
      <c r="I6" s="55">
        <f t="shared" ref="I6:I12" si="2">IFERROR(H6/G6,"-")</f>
        <v>0.12318840579710146</v>
      </c>
      <c r="J6" s="102">
        <v>41411</v>
      </c>
      <c r="K6" s="103">
        <v>11715</v>
      </c>
      <c r="L6" s="55">
        <f t="shared" ref="L6:L12" si="3">IFERROR(K6/J6,"-")</f>
        <v>0.28289584892902853</v>
      </c>
      <c r="M6" s="102">
        <v>33846</v>
      </c>
      <c r="N6" s="103">
        <v>9566</v>
      </c>
      <c r="O6" s="55">
        <f t="shared" ref="O6:O12" si="4">IFERROR(N6/M6,"-")</f>
        <v>0.28263310287774035</v>
      </c>
      <c r="P6" s="102">
        <v>19748</v>
      </c>
      <c r="Q6" s="103">
        <v>3888</v>
      </c>
      <c r="R6" s="55">
        <f t="shared" ref="R6:R12" si="5">IFERROR(Q6/P6,"-")</f>
        <v>0.19688069677942069</v>
      </c>
      <c r="S6" s="102">
        <v>8627</v>
      </c>
      <c r="T6" s="103">
        <v>1044</v>
      </c>
      <c r="U6" s="55">
        <f t="shared" ref="U6:U12" si="6">IFERROR(T6/S6,"-")</f>
        <v>0.12101541671496464</v>
      </c>
      <c r="V6" s="102">
        <v>2771</v>
      </c>
      <c r="W6" s="103">
        <v>167</v>
      </c>
      <c r="X6" s="55">
        <f t="shared" ref="X6:X12" si="7">IFERROR(W6/V6,"-")</f>
        <v>6.0267051605918442E-2</v>
      </c>
      <c r="Y6" s="102">
        <f t="shared" ref="Y6" si="8">SUM(D6,G6,J6,M6,P6,S6,V6)</f>
        <v>106897</v>
      </c>
      <c r="Z6" s="103">
        <f t="shared" ref="Z6" si="9">SUM(E6,H6,K6,N6,Q6,T6,W6)</f>
        <v>26445</v>
      </c>
      <c r="AA6" s="55">
        <f t="shared" ref="AA6:AA12" si="10">IFERROR(Z6/Y6,"-")</f>
        <v>0.24738767224524541</v>
      </c>
      <c r="AC6" s="16" t="str">
        <f t="shared" si="0"/>
        <v>南河内医療圏</v>
      </c>
      <c r="AD6" s="98">
        <f>LARGE(AA$5:AA$12,ROW(A2))</f>
        <v>0.25466597617814601</v>
      </c>
      <c r="AF6" s="122">
        <f>$AA$13</f>
        <v>0.19335508953054267</v>
      </c>
      <c r="AG6" s="104">
        <v>0</v>
      </c>
    </row>
    <row r="7" spans="2:33" s="58" customFormat="1" ht="13.5" customHeight="1">
      <c r="B7" s="54">
        <v>3</v>
      </c>
      <c r="C7" s="97" t="s">
        <v>12</v>
      </c>
      <c r="D7" s="102">
        <v>195</v>
      </c>
      <c r="E7" s="103">
        <v>44</v>
      </c>
      <c r="F7" s="55">
        <f t="shared" si="1"/>
        <v>0.22564102564102564</v>
      </c>
      <c r="G7" s="102">
        <v>872</v>
      </c>
      <c r="H7" s="103">
        <v>135</v>
      </c>
      <c r="I7" s="55">
        <f t="shared" si="2"/>
        <v>0.15481651376146788</v>
      </c>
      <c r="J7" s="102">
        <v>66684</v>
      </c>
      <c r="K7" s="103">
        <v>16179</v>
      </c>
      <c r="L7" s="55">
        <f t="shared" si="3"/>
        <v>0.24262191830124169</v>
      </c>
      <c r="M7" s="102">
        <v>55609</v>
      </c>
      <c r="N7" s="103">
        <v>11945</v>
      </c>
      <c r="O7" s="55">
        <f t="shared" si="4"/>
        <v>0.21480335916847992</v>
      </c>
      <c r="P7" s="102">
        <v>30783</v>
      </c>
      <c r="Q7" s="103">
        <v>4695</v>
      </c>
      <c r="R7" s="55">
        <f t="shared" si="5"/>
        <v>0.15251924763668259</v>
      </c>
      <c r="S7" s="102">
        <v>12246</v>
      </c>
      <c r="T7" s="103">
        <v>1125</v>
      </c>
      <c r="U7" s="55">
        <f t="shared" si="6"/>
        <v>9.1866731994120529E-2</v>
      </c>
      <c r="V7" s="102">
        <v>3852</v>
      </c>
      <c r="W7" s="103">
        <v>182</v>
      </c>
      <c r="X7" s="55">
        <f t="shared" si="7"/>
        <v>4.7248182762201454E-2</v>
      </c>
      <c r="Y7" s="102">
        <f t="shared" ref="Y7:Y12" si="11">SUM(D7,G7,J7,M7,P7,S7,V7)</f>
        <v>170241</v>
      </c>
      <c r="Z7" s="103">
        <f>SUM(E7,H7,K7,N7,Q7,T7,W7)</f>
        <v>34305</v>
      </c>
      <c r="AA7" s="55">
        <f t="shared" si="10"/>
        <v>0.20150844978589177</v>
      </c>
      <c r="AC7" s="16" t="str">
        <f t="shared" si="0"/>
        <v>三島医療圏</v>
      </c>
      <c r="AD7" s="98">
        <f t="shared" ref="AD7:AD12" si="12">LARGE(AA$5:AA$12,ROW(A3))</f>
        <v>0.24738767224524541</v>
      </c>
      <c r="AF7" s="122">
        <f>$AA$13</f>
        <v>0.19335508953054267</v>
      </c>
      <c r="AG7" s="104">
        <v>0</v>
      </c>
    </row>
    <row r="8" spans="2:33" s="58" customFormat="1" ht="13.5" customHeight="1">
      <c r="B8" s="54">
        <v>4</v>
      </c>
      <c r="C8" s="97" t="s">
        <v>20</v>
      </c>
      <c r="D8" s="102">
        <v>95</v>
      </c>
      <c r="E8" s="103">
        <v>10</v>
      </c>
      <c r="F8" s="55">
        <f t="shared" si="1"/>
        <v>0.10526315789473684</v>
      </c>
      <c r="G8" s="102">
        <v>298</v>
      </c>
      <c r="H8" s="103">
        <v>42</v>
      </c>
      <c r="I8" s="55">
        <f t="shared" si="2"/>
        <v>0.14093959731543623</v>
      </c>
      <c r="J8" s="102">
        <v>45161</v>
      </c>
      <c r="K8" s="103">
        <v>10823</v>
      </c>
      <c r="L8" s="55">
        <f t="shared" si="3"/>
        <v>0.23965368348796529</v>
      </c>
      <c r="M8" s="102">
        <v>38967</v>
      </c>
      <c r="N8" s="103">
        <v>8300</v>
      </c>
      <c r="O8" s="55">
        <f t="shared" si="4"/>
        <v>0.21300074421946774</v>
      </c>
      <c r="P8" s="102">
        <v>22980</v>
      </c>
      <c r="Q8" s="103">
        <v>3475</v>
      </c>
      <c r="R8" s="55">
        <f t="shared" si="5"/>
        <v>0.15121845082680591</v>
      </c>
      <c r="S8" s="102">
        <v>8896</v>
      </c>
      <c r="T8" s="103">
        <v>898</v>
      </c>
      <c r="U8" s="55">
        <f t="shared" si="6"/>
        <v>0.10094424460431654</v>
      </c>
      <c r="V8" s="102">
        <v>2817</v>
      </c>
      <c r="W8" s="103">
        <v>199</v>
      </c>
      <c r="X8" s="55">
        <f t="shared" si="7"/>
        <v>7.0642527511537101E-2</v>
      </c>
      <c r="Y8" s="102">
        <f t="shared" si="11"/>
        <v>119214</v>
      </c>
      <c r="Z8" s="103">
        <f t="shared" ref="Z8:Z12" si="13">SUM(E8,H8,K8,N8,Q8,T8,W8)</f>
        <v>23747</v>
      </c>
      <c r="AA8" s="55">
        <f t="shared" si="10"/>
        <v>0.19919640310701764</v>
      </c>
      <c r="AC8" s="16" t="str">
        <f t="shared" si="0"/>
        <v>北河内医療圏</v>
      </c>
      <c r="AD8" s="98">
        <f t="shared" si="12"/>
        <v>0.20150844978589177</v>
      </c>
      <c r="AF8" s="122">
        <f>$AA$13</f>
        <v>0.19335508953054267</v>
      </c>
      <c r="AG8" s="104">
        <v>0</v>
      </c>
    </row>
    <row r="9" spans="2:33" s="58" customFormat="1" ht="13.5" customHeight="1">
      <c r="B9" s="54">
        <v>5</v>
      </c>
      <c r="C9" s="97" t="s">
        <v>24</v>
      </c>
      <c r="D9" s="102">
        <v>110</v>
      </c>
      <c r="E9" s="103">
        <v>22</v>
      </c>
      <c r="F9" s="55">
        <f t="shared" si="1"/>
        <v>0.2</v>
      </c>
      <c r="G9" s="102">
        <v>449</v>
      </c>
      <c r="H9" s="103">
        <v>81</v>
      </c>
      <c r="I9" s="55">
        <f t="shared" si="2"/>
        <v>0.18040089086859687</v>
      </c>
      <c r="J9" s="102">
        <v>36660</v>
      </c>
      <c r="K9" s="103">
        <v>11156</v>
      </c>
      <c r="L9" s="55">
        <f t="shared" si="3"/>
        <v>0.30430987452264047</v>
      </c>
      <c r="M9" s="102">
        <v>30435</v>
      </c>
      <c r="N9" s="103">
        <v>8406</v>
      </c>
      <c r="O9" s="55">
        <f t="shared" si="4"/>
        <v>0.27619517003449973</v>
      </c>
      <c r="P9" s="102">
        <v>18221</v>
      </c>
      <c r="Q9" s="103">
        <v>3654</v>
      </c>
      <c r="R9" s="55">
        <f t="shared" si="5"/>
        <v>0.20053784095274682</v>
      </c>
      <c r="S9" s="102">
        <v>8061</v>
      </c>
      <c r="T9" s="103">
        <v>1072</v>
      </c>
      <c r="U9" s="55">
        <f t="shared" si="6"/>
        <v>0.13298598188810321</v>
      </c>
      <c r="V9" s="102">
        <v>2614</v>
      </c>
      <c r="W9" s="103">
        <v>197</v>
      </c>
      <c r="X9" s="55">
        <f t="shared" si="7"/>
        <v>7.5363427697016067E-2</v>
      </c>
      <c r="Y9" s="102">
        <f t="shared" si="11"/>
        <v>96550</v>
      </c>
      <c r="Z9" s="103">
        <f t="shared" si="13"/>
        <v>24588</v>
      </c>
      <c r="AA9" s="55">
        <f t="shared" si="10"/>
        <v>0.25466597617814601</v>
      </c>
      <c r="AC9" s="16" t="str">
        <f t="shared" si="0"/>
        <v>中河内医療圏</v>
      </c>
      <c r="AD9" s="98">
        <f t="shared" si="12"/>
        <v>0.19919640310701764</v>
      </c>
      <c r="AF9" s="122">
        <f>$AA$13</f>
        <v>0.19335508953054267</v>
      </c>
      <c r="AG9" s="104">
        <v>0</v>
      </c>
    </row>
    <row r="10" spans="2:33" s="58" customFormat="1" ht="13.5" customHeight="1">
      <c r="B10" s="54">
        <v>6</v>
      </c>
      <c r="C10" s="97" t="s">
        <v>34</v>
      </c>
      <c r="D10" s="102">
        <v>359</v>
      </c>
      <c r="E10" s="103">
        <v>50</v>
      </c>
      <c r="F10" s="55">
        <f t="shared" si="1"/>
        <v>0.1392757660167131</v>
      </c>
      <c r="G10" s="102">
        <v>996</v>
      </c>
      <c r="H10" s="103">
        <v>117</v>
      </c>
      <c r="I10" s="55">
        <f t="shared" si="2"/>
        <v>0.11746987951807229</v>
      </c>
      <c r="J10" s="102">
        <v>45575</v>
      </c>
      <c r="K10" s="103">
        <v>9717</v>
      </c>
      <c r="L10" s="55">
        <f t="shared" si="3"/>
        <v>0.21320899616017552</v>
      </c>
      <c r="M10" s="102">
        <v>37736</v>
      </c>
      <c r="N10" s="103">
        <v>7411</v>
      </c>
      <c r="O10" s="55">
        <f t="shared" si="4"/>
        <v>0.19639071443714226</v>
      </c>
      <c r="P10" s="102">
        <v>22259</v>
      </c>
      <c r="Q10" s="103">
        <v>3048</v>
      </c>
      <c r="R10" s="55">
        <f t="shared" si="5"/>
        <v>0.13693337526393817</v>
      </c>
      <c r="S10" s="102">
        <v>9474</v>
      </c>
      <c r="T10" s="103">
        <v>793</v>
      </c>
      <c r="U10" s="55">
        <f t="shared" si="6"/>
        <v>8.3702765463373449E-2</v>
      </c>
      <c r="V10" s="102">
        <v>3219</v>
      </c>
      <c r="W10" s="103">
        <v>161</v>
      </c>
      <c r="X10" s="55">
        <f t="shared" si="7"/>
        <v>5.0015532774153465E-2</v>
      </c>
      <c r="Y10" s="102">
        <f t="shared" si="11"/>
        <v>119618</v>
      </c>
      <c r="Z10" s="103">
        <f t="shared" si="13"/>
        <v>21297</v>
      </c>
      <c r="AA10" s="55">
        <f t="shared" si="10"/>
        <v>0.17804176628935445</v>
      </c>
      <c r="AC10" s="16" t="str">
        <f t="shared" si="0"/>
        <v>泉州医療圏</v>
      </c>
      <c r="AD10" s="98">
        <f t="shared" si="12"/>
        <v>0.190228049986223</v>
      </c>
      <c r="AF10" s="122">
        <f t="shared" ref="AF10:AF12" si="14">$AA$13</f>
        <v>0.19335508953054267</v>
      </c>
      <c r="AG10" s="104">
        <v>0</v>
      </c>
    </row>
    <row r="11" spans="2:33" s="58" customFormat="1" ht="13.5" customHeight="1">
      <c r="B11" s="54">
        <v>7</v>
      </c>
      <c r="C11" s="97" t="s">
        <v>43</v>
      </c>
      <c r="D11" s="102">
        <v>412</v>
      </c>
      <c r="E11" s="103">
        <v>66</v>
      </c>
      <c r="F11" s="55">
        <f t="shared" si="1"/>
        <v>0.16019417475728157</v>
      </c>
      <c r="G11" s="102">
        <v>1002</v>
      </c>
      <c r="H11" s="103">
        <v>117</v>
      </c>
      <c r="I11" s="55">
        <f t="shared" si="2"/>
        <v>0.11676646706586827</v>
      </c>
      <c r="J11" s="102">
        <v>47147</v>
      </c>
      <c r="K11" s="103">
        <v>10946</v>
      </c>
      <c r="L11" s="55">
        <f t="shared" si="3"/>
        <v>0.2321674761914862</v>
      </c>
      <c r="M11" s="102">
        <v>38279</v>
      </c>
      <c r="N11" s="103">
        <v>7848</v>
      </c>
      <c r="O11" s="55">
        <f t="shared" si="4"/>
        <v>0.20502102980746623</v>
      </c>
      <c r="P11" s="102">
        <v>23200</v>
      </c>
      <c r="Q11" s="103">
        <v>3311</v>
      </c>
      <c r="R11" s="55">
        <f t="shared" si="5"/>
        <v>0.14271551724137932</v>
      </c>
      <c r="S11" s="102">
        <v>10148</v>
      </c>
      <c r="T11" s="103">
        <v>990</v>
      </c>
      <c r="U11" s="55">
        <f t="shared" si="6"/>
        <v>9.7556168703192753E-2</v>
      </c>
      <c r="V11" s="102">
        <v>3206</v>
      </c>
      <c r="W11" s="103">
        <v>195</v>
      </c>
      <c r="X11" s="55">
        <f t="shared" si="7"/>
        <v>6.0823456019962571E-2</v>
      </c>
      <c r="Y11" s="102">
        <f t="shared" si="11"/>
        <v>123394</v>
      </c>
      <c r="Z11" s="103">
        <f t="shared" si="13"/>
        <v>23473</v>
      </c>
      <c r="AA11" s="55">
        <f t="shared" si="10"/>
        <v>0.190228049986223</v>
      </c>
      <c r="AC11" s="16" t="str">
        <f t="shared" si="0"/>
        <v>堺市医療圏</v>
      </c>
      <c r="AD11" s="98">
        <f t="shared" si="12"/>
        <v>0.17804176628935445</v>
      </c>
      <c r="AF11" s="122">
        <f t="shared" si="14"/>
        <v>0.19335508953054267</v>
      </c>
      <c r="AG11" s="104">
        <v>0</v>
      </c>
    </row>
    <row r="12" spans="2:33" s="58" customFormat="1" ht="13.5" customHeight="1" thickBot="1">
      <c r="B12" s="54">
        <v>8</v>
      </c>
      <c r="C12" s="97" t="s">
        <v>56</v>
      </c>
      <c r="D12" s="102">
        <v>800</v>
      </c>
      <c r="E12" s="103">
        <v>79</v>
      </c>
      <c r="F12" s="55">
        <f t="shared" si="1"/>
        <v>9.8750000000000004E-2</v>
      </c>
      <c r="G12" s="102">
        <v>2649</v>
      </c>
      <c r="H12" s="103">
        <v>224</v>
      </c>
      <c r="I12" s="55">
        <f t="shared" si="2"/>
        <v>8.4560211400528495E-2</v>
      </c>
      <c r="J12" s="102">
        <v>114263</v>
      </c>
      <c r="K12" s="103">
        <v>18007</v>
      </c>
      <c r="L12" s="55">
        <f t="shared" si="3"/>
        <v>0.15759257152359032</v>
      </c>
      <c r="M12" s="102">
        <v>100672</v>
      </c>
      <c r="N12" s="103">
        <v>13780</v>
      </c>
      <c r="O12" s="55">
        <f t="shared" si="4"/>
        <v>0.1368801652892562</v>
      </c>
      <c r="P12" s="102">
        <v>68079</v>
      </c>
      <c r="Q12" s="103">
        <v>6698</v>
      </c>
      <c r="R12" s="55">
        <f t="shared" si="5"/>
        <v>9.8385698967376131E-2</v>
      </c>
      <c r="S12" s="102">
        <v>30644</v>
      </c>
      <c r="T12" s="103">
        <v>2123</v>
      </c>
      <c r="U12" s="55">
        <f t="shared" si="6"/>
        <v>6.9279467432450073E-2</v>
      </c>
      <c r="V12" s="102">
        <v>10022</v>
      </c>
      <c r="W12" s="103">
        <v>462</v>
      </c>
      <c r="X12" s="55">
        <f t="shared" si="7"/>
        <v>4.6098583117142287E-2</v>
      </c>
      <c r="Y12" s="102">
        <f t="shared" si="11"/>
        <v>327129</v>
      </c>
      <c r="Z12" s="103">
        <f t="shared" si="13"/>
        <v>41373</v>
      </c>
      <c r="AA12" s="55">
        <f t="shared" si="10"/>
        <v>0.12647304274460533</v>
      </c>
      <c r="AC12" s="16" t="str">
        <f t="shared" si="0"/>
        <v>大阪市医療圏</v>
      </c>
      <c r="AD12" s="98">
        <f t="shared" si="12"/>
        <v>0.12647304274460533</v>
      </c>
      <c r="AF12" s="122">
        <f t="shared" si="14"/>
        <v>0.19335508953054267</v>
      </c>
      <c r="AG12" s="104">
        <v>999</v>
      </c>
    </row>
    <row r="13" spans="2:33" s="58" customFormat="1" ht="13.5" customHeight="1" thickTop="1">
      <c r="B13" s="263" t="s">
        <v>0</v>
      </c>
      <c r="C13" s="264"/>
      <c r="D13" s="119">
        <f>SUM(D5:D12)</f>
        <v>2142</v>
      </c>
      <c r="E13" s="120">
        <f>SUM(E5:E12)</f>
        <v>304</v>
      </c>
      <c r="F13" s="121">
        <f>IFERROR(E13/D13,"-")</f>
        <v>0.1419234360410831</v>
      </c>
      <c r="G13" s="119">
        <f>SUM(G5:G12)</f>
        <v>6925</v>
      </c>
      <c r="H13" s="120">
        <f>SUM(H5:H12)</f>
        <v>832</v>
      </c>
      <c r="I13" s="121">
        <f>IFERROR(H13/G13,"-")</f>
        <v>0.12014440433212996</v>
      </c>
      <c r="J13" s="119">
        <f>SUM(J5:J12)</f>
        <v>448752</v>
      </c>
      <c r="K13" s="120">
        <f>SUM(K5:K12)</f>
        <v>104637</v>
      </c>
      <c r="L13" s="121">
        <f>IFERROR(K13/J13,"-")</f>
        <v>0.23317333404642207</v>
      </c>
      <c r="M13" s="119">
        <f>SUM(M5:M12)</f>
        <v>379595</v>
      </c>
      <c r="N13" s="120">
        <f>SUM(N5:N12)</f>
        <v>80222</v>
      </c>
      <c r="O13" s="121">
        <f>IFERROR(N13/M13,"-")</f>
        <v>0.21133576575033919</v>
      </c>
      <c r="P13" s="119">
        <f>SUM(P5:P12)</f>
        <v>233669</v>
      </c>
      <c r="Q13" s="120">
        <f>SUM(Q5:Q12)</f>
        <v>35107</v>
      </c>
      <c r="R13" s="121">
        <f>IFERROR(Q13/P13,"-")</f>
        <v>0.15024243695141418</v>
      </c>
      <c r="S13" s="119">
        <f>SUM(S5:S12)</f>
        <v>100730</v>
      </c>
      <c r="T13" s="120">
        <f>SUM(T5:T12)</f>
        <v>9890</v>
      </c>
      <c r="U13" s="121">
        <f>IFERROR(T13/S13,"-")</f>
        <v>9.8183262186041897E-2</v>
      </c>
      <c r="V13" s="119">
        <f>SUM(V5:V12)</f>
        <v>32748</v>
      </c>
      <c r="W13" s="120">
        <f>SUM(W5:W12)</f>
        <v>1916</v>
      </c>
      <c r="X13" s="121">
        <f>IFERROR(W13/V13,"-")</f>
        <v>5.8507389764260412E-2</v>
      </c>
      <c r="Y13" s="119">
        <f>SUM(D13,G13,J13,M13,P13,S13,V13)</f>
        <v>1204561</v>
      </c>
      <c r="Z13" s="120">
        <f>SUM(E13,H13,K13,N13,Q13,T13,W13)</f>
        <v>232908</v>
      </c>
      <c r="AA13" s="121">
        <f>IFERROR(Z13/Y13,"-")</f>
        <v>0.19335508953054267</v>
      </c>
    </row>
    <row r="14" spans="2:33" s="58" customFormat="1">
      <c r="B14" s="59"/>
      <c r="I14" s="60"/>
      <c r="J14" s="60"/>
      <c r="K14" s="60"/>
      <c r="L14" s="60"/>
    </row>
    <row r="15" spans="2:33" s="58" customFormat="1">
      <c r="I15" s="60"/>
      <c r="J15" s="60"/>
      <c r="K15" s="60"/>
      <c r="L15" s="60"/>
    </row>
    <row r="16" spans="2:33" s="58" customFormat="1">
      <c r="I16" s="60"/>
      <c r="J16" s="60"/>
      <c r="K16" s="60"/>
      <c r="L16" s="60"/>
    </row>
    <row r="17" spans="9:12" s="58" customFormat="1">
      <c r="I17" s="60"/>
      <c r="J17" s="60"/>
      <c r="K17" s="60"/>
      <c r="L17" s="60"/>
    </row>
    <row r="18" spans="9:12" s="58" customFormat="1">
      <c r="I18" s="60"/>
      <c r="J18" s="60"/>
      <c r="K18" s="60"/>
      <c r="L18" s="60"/>
    </row>
  </sheetData>
  <mergeCells count="13">
    <mergeCell ref="AF4:AG4"/>
    <mergeCell ref="AC4:AD4"/>
    <mergeCell ref="P3:R3"/>
    <mergeCell ref="S3:U3"/>
    <mergeCell ref="V3:X3"/>
    <mergeCell ref="B13:C13"/>
    <mergeCell ref="Y3:AA3"/>
    <mergeCell ref="B3:B4"/>
    <mergeCell ref="C3:C4"/>
    <mergeCell ref="D3:F3"/>
    <mergeCell ref="G3:I3"/>
    <mergeCell ref="J3:L3"/>
    <mergeCell ref="M3:O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L13 O13 R13 U13 F13 I13" formula="1"/>
    <ignoredError sqref="F5:F12 I5:I12 L5:L12 O5:O12 R5:R12 U5:U12 X5:Z12 D13:E13 G13:H13 J13" emptyCellReference="1"/>
    <ignoredError sqref="AC5:AC12" evalError="1"/>
    <ignoredError sqref="AD5:AD12" evalError="1" emptyCellReference="1"/>
    <ignoredError sqref="K13 M13:N13 P13:Q13 S13:T13 V13:W13" formula="1" emptyCellReferenc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377</v>
      </c>
    </row>
    <row r="2" spans="2:2" ht="16.5" customHeight="1">
      <c r="B2" s="6" t="s">
        <v>370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378</v>
      </c>
    </row>
    <row r="2" spans="2:15" ht="16.5" customHeight="1">
      <c r="B2" s="66" t="s">
        <v>372</v>
      </c>
    </row>
    <row r="4" spans="2:15" ht="13.5" customHeight="1">
      <c r="B4" s="67"/>
      <c r="C4" s="68"/>
      <c r="D4" s="68"/>
      <c r="E4" s="68"/>
      <c r="F4" s="68"/>
      <c r="G4" s="69"/>
    </row>
    <row r="5" spans="2:15" ht="13.5" customHeight="1">
      <c r="B5" s="70"/>
      <c r="C5" s="71"/>
      <c r="D5" s="72">
        <v>0.23799999999999999</v>
      </c>
      <c r="E5" s="38" t="s">
        <v>236</v>
      </c>
      <c r="F5" s="73">
        <v>0.26600000000000001</v>
      </c>
      <c r="G5" s="74" t="s">
        <v>237</v>
      </c>
    </row>
    <row r="6" spans="2:15">
      <c r="B6" s="70"/>
      <c r="D6" s="72"/>
      <c r="E6" s="38"/>
      <c r="F6" s="73"/>
      <c r="G6" s="74"/>
    </row>
    <row r="7" spans="2:15">
      <c r="B7" s="70"/>
      <c r="C7" s="75"/>
      <c r="D7" s="72">
        <v>0.21</v>
      </c>
      <c r="E7" s="38" t="s">
        <v>236</v>
      </c>
      <c r="F7" s="73">
        <v>0.23799999999999999</v>
      </c>
      <c r="G7" s="74" t="s">
        <v>238</v>
      </c>
    </row>
    <row r="8" spans="2:15">
      <c r="B8" s="70"/>
      <c r="D8" s="72"/>
      <c r="E8" s="38"/>
      <c r="F8" s="73"/>
      <c r="G8" s="74"/>
    </row>
    <row r="9" spans="2:15">
      <c r="B9" s="70"/>
      <c r="C9" s="76"/>
      <c r="D9" s="72">
        <v>0.182</v>
      </c>
      <c r="E9" s="38" t="s">
        <v>236</v>
      </c>
      <c r="F9" s="73">
        <v>0.21</v>
      </c>
      <c r="G9" s="74" t="s">
        <v>238</v>
      </c>
    </row>
    <row r="10" spans="2:15">
      <c r="B10" s="70"/>
      <c r="D10" s="72"/>
      <c r="E10" s="38"/>
      <c r="F10" s="73"/>
      <c r="G10" s="74"/>
    </row>
    <row r="11" spans="2:15">
      <c r="B11" s="70"/>
      <c r="C11" s="77"/>
      <c r="D11" s="72">
        <v>0.154</v>
      </c>
      <c r="E11" s="38" t="s">
        <v>236</v>
      </c>
      <c r="F11" s="73">
        <v>0.182</v>
      </c>
      <c r="G11" s="74" t="s">
        <v>238</v>
      </c>
    </row>
    <row r="12" spans="2:15">
      <c r="B12" s="70"/>
      <c r="D12" s="72"/>
      <c r="E12" s="38"/>
      <c r="F12" s="73"/>
      <c r="G12" s="74"/>
    </row>
    <row r="13" spans="2:15">
      <c r="B13" s="70"/>
      <c r="C13" s="78"/>
      <c r="D13" s="72">
        <v>0.126</v>
      </c>
      <c r="E13" s="38" t="s">
        <v>236</v>
      </c>
      <c r="F13" s="73">
        <v>0.154</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2:4" ht="16.5" customHeight="1">
      <c r="B1" s="6" t="s">
        <v>366</v>
      </c>
    </row>
    <row r="2" spans="2:4" ht="16.5" customHeight="1">
      <c r="B2" s="6" t="s">
        <v>368</v>
      </c>
    </row>
    <row r="4" spans="2:4">
      <c r="B4" s="31"/>
      <c r="C4" s="31"/>
      <c r="D4" s="31"/>
    </row>
    <row r="5" spans="2:4">
      <c r="B5" s="31"/>
      <c r="C5" s="31"/>
      <c r="D5" s="31"/>
    </row>
    <row r="6" spans="2:4">
      <c r="B6" s="31"/>
      <c r="C6" s="31"/>
      <c r="D6" s="31"/>
    </row>
    <row r="7" spans="2:4">
      <c r="B7" s="31"/>
      <c r="C7" s="31"/>
      <c r="D7" s="31"/>
    </row>
    <row r="8" spans="2:4">
      <c r="B8" s="31"/>
      <c r="C8" s="31"/>
      <c r="D8" s="31"/>
    </row>
    <row r="9" spans="2:4">
      <c r="B9" s="31"/>
      <c r="C9" s="31"/>
      <c r="D9" s="31"/>
    </row>
    <row r="10" spans="2:4">
      <c r="B10" s="31"/>
      <c r="C10" s="31"/>
      <c r="D10" s="31"/>
    </row>
    <row r="11" spans="2:4">
      <c r="B11" s="31"/>
      <c r="C11" s="31"/>
      <c r="D11" s="31"/>
    </row>
    <row r="12" spans="2:4">
      <c r="B12" s="31"/>
      <c r="C12" s="31"/>
      <c r="D12" s="31"/>
    </row>
    <row r="13" spans="2:4">
      <c r="B13" s="31"/>
      <c r="C13" s="31"/>
      <c r="D13" s="31"/>
    </row>
    <row r="14" spans="2:4">
      <c r="B14" s="31"/>
      <c r="C14" s="31"/>
      <c r="D14" s="31"/>
    </row>
    <row r="15" spans="2:4">
      <c r="B15" s="31"/>
      <c r="C15" s="31"/>
      <c r="D15" s="31"/>
    </row>
    <row r="16" spans="2:4">
      <c r="B16" s="31"/>
      <c r="C16" s="31"/>
      <c r="D16" s="31"/>
    </row>
    <row r="17" spans="2:4">
      <c r="B17" s="31"/>
      <c r="C17" s="31"/>
      <c r="D17" s="31"/>
    </row>
    <row r="18" spans="2:4">
      <c r="B18" s="31"/>
      <c r="C18" s="31"/>
      <c r="D18" s="31"/>
    </row>
    <row r="19" spans="2:4">
      <c r="B19" s="31"/>
      <c r="C19" s="31"/>
      <c r="D19" s="31"/>
    </row>
    <row r="20" spans="2:4">
      <c r="B20" s="31"/>
      <c r="C20" s="31"/>
      <c r="D20" s="31"/>
    </row>
    <row r="21" spans="2:4">
      <c r="B21" s="31"/>
      <c r="C21" s="31"/>
      <c r="D21" s="31"/>
    </row>
    <row r="22" spans="2:4">
      <c r="B22" s="31"/>
      <c r="C22" s="31"/>
      <c r="D22" s="31"/>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AO157"/>
  <sheetViews>
    <sheetView showGridLines="0" zoomScaleNormal="100" zoomScaleSheetLayoutView="100" workbookViewId="0"/>
  </sheetViews>
  <sheetFormatPr defaultColWidth="9" defaultRowHeight="13.5"/>
  <cols>
    <col min="1" max="1" width="4.625" style="6" customWidth="1"/>
    <col min="2" max="2" width="3.625" style="6" customWidth="1"/>
    <col min="3" max="3" width="12.125" style="6" customWidth="1"/>
    <col min="4" max="27" width="9.625" style="6" customWidth="1"/>
    <col min="28" max="28" width="9" style="6" customWidth="1"/>
    <col min="29" max="29" width="12.875" style="6" customWidth="1"/>
    <col min="30" max="30" width="9" style="6" customWidth="1"/>
    <col min="31" max="31" width="9" style="6"/>
    <col min="32" max="32" width="12.875" style="6" customWidth="1"/>
    <col min="33" max="40" width="9" style="6"/>
    <col min="41" max="41" width="8.875" customWidth="1"/>
    <col min="42" max="16384" width="9" style="6"/>
  </cols>
  <sheetData>
    <row r="1" spans="2:41" ht="16.5" customHeight="1">
      <c r="B1" s="6" t="s">
        <v>376</v>
      </c>
    </row>
    <row r="2" spans="2:41" ht="16.5" customHeight="1">
      <c r="B2" s="6" t="s">
        <v>379</v>
      </c>
      <c r="D2" s="28" t="s">
        <v>349</v>
      </c>
      <c r="AC2" s="50" t="s">
        <v>253</v>
      </c>
      <c r="AD2" s="2"/>
      <c r="AG2" s="2"/>
      <c r="AH2" s="2"/>
      <c r="AI2" s="2"/>
      <c r="AJ2" s="2"/>
      <c r="AK2" s="51"/>
      <c r="AL2" s="51"/>
      <c r="AM2" s="51"/>
      <c r="AN2" s="51"/>
    </row>
    <row r="3" spans="2:41" ht="16.5" customHeight="1">
      <c r="B3" s="265"/>
      <c r="C3" s="267" t="s">
        <v>165</v>
      </c>
      <c r="D3" s="260" t="s">
        <v>65</v>
      </c>
      <c r="E3" s="261"/>
      <c r="F3" s="262"/>
      <c r="G3" s="260" t="s">
        <v>66</v>
      </c>
      <c r="H3" s="261"/>
      <c r="I3" s="262"/>
      <c r="J3" s="260" t="s">
        <v>67</v>
      </c>
      <c r="K3" s="261"/>
      <c r="L3" s="262"/>
      <c r="M3" s="260" t="s">
        <v>68</v>
      </c>
      <c r="N3" s="261"/>
      <c r="O3" s="262"/>
      <c r="P3" s="260" t="s">
        <v>69</v>
      </c>
      <c r="Q3" s="261"/>
      <c r="R3" s="262"/>
      <c r="S3" s="260" t="s">
        <v>70</v>
      </c>
      <c r="T3" s="261"/>
      <c r="U3" s="262"/>
      <c r="V3" s="260" t="s">
        <v>71</v>
      </c>
      <c r="W3" s="261"/>
      <c r="X3" s="262"/>
      <c r="Y3" s="260" t="s">
        <v>64</v>
      </c>
      <c r="Z3" s="261"/>
      <c r="AA3" s="262"/>
      <c r="AB3" s="2"/>
      <c r="AC3" s="276" t="s">
        <v>187</v>
      </c>
      <c r="AD3" s="276"/>
      <c r="AF3" s="276" t="s">
        <v>187</v>
      </c>
      <c r="AG3" s="276"/>
      <c r="AH3" s="276"/>
      <c r="AI3" s="276"/>
      <c r="AJ3" s="2"/>
      <c r="AK3" s="276" t="s">
        <v>187</v>
      </c>
      <c r="AL3" s="276"/>
      <c r="AM3" s="276"/>
      <c r="AN3" s="272"/>
    </row>
    <row r="4" spans="2:41" ht="13.5" customHeight="1">
      <c r="B4" s="266"/>
      <c r="C4" s="267"/>
      <c r="D4" s="18" t="s">
        <v>130</v>
      </c>
      <c r="E4" s="19" t="s">
        <v>72</v>
      </c>
      <c r="F4" s="20" t="s">
        <v>230</v>
      </c>
      <c r="G4" s="18" t="s">
        <v>130</v>
      </c>
      <c r="H4" s="19" t="s">
        <v>72</v>
      </c>
      <c r="I4" s="20" t="s">
        <v>230</v>
      </c>
      <c r="J4" s="18" t="s">
        <v>130</v>
      </c>
      <c r="K4" s="19" t="s">
        <v>72</v>
      </c>
      <c r="L4" s="20" t="s">
        <v>230</v>
      </c>
      <c r="M4" s="18" t="s">
        <v>130</v>
      </c>
      <c r="N4" s="19" t="s">
        <v>72</v>
      </c>
      <c r="O4" s="20" t="s">
        <v>230</v>
      </c>
      <c r="P4" s="18" t="s">
        <v>130</v>
      </c>
      <c r="Q4" s="19" t="s">
        <v>72</v>
      </c>
      <c r="R4" s="20" t="s">
        <v>230</v>
      </c>
      <c r="S4" s="18" t="s">
        <v>130</v>
      </c>
      <c r="T4" s="19" t="s">
        <v>72</v>
      </c>
      <c r="U4" s="20" t="s">
        <v>230</v>
      </c>
      <c r="V4" s="18" t="s">
        <v>130</v>
      </c>
      <c r="W4" s="19" t="s">
        <v>72</v>
      </c>
      <c r="X4" s="20" t="s">
        <v>230</v>
      </c>
      <c r="Y4" s="18" t="s">
        <v>130</v>
      </c>
      <c r="Z4" s="19" t="s">
        <v>72</v>
      </c>
      <c r="AA4" s="20" t="s">
        <v>230</v>
      </c>
      <c r="AB4" s="151"/>
      <c r="AC4" s="276"/>
      <c r="AD4" s="276"/>
      <c r="AF4" s="200" t="s">
        <v>425</v>
      </c>
      <c r="AG4" s="200" t="s">
        <v>314</v>
      </c>
      <c r="AH4" s="200" t="s">
        <v>315</v>
      </c>
      <c r="AI4" s="200" t="s">
        <v>428</v>
      </c>
      <c r="AJ4" s="2"/>
      <c r="AK4" s="200" t="s">
        <v>314</v>
      </c>
      <c r="AL4" s="200" t="s">
        <v>315</v>
      </c>
      <c r="AM4" s="200" t="s">
        <v>429</v>
      </c>
      <c r="AN4" s="273"/>
    </row>
    <row r="5" spans="2:41" s="51" customFormat="1" ht="13.5" customHeight="1">
      <c r="B5" s="54">
        <v>1</v>
      </c>
      <c r="C5" s="47" t="s">
        <v>57</v>
      </c>
      <c r="D5" s="102">
        <v>800</v>
      </c>
      <c r="E5" s="103">
        <v>79</v>
      </c>
      <c r="F5" s="55">
        <f>IFERROR(E5/D5,"-")</f>
        <v>9.8750000000000004E-2</v>
      </c>
      <c r="G5" s="102">
        <v>2649</v>
      </c>
      <c r="H5" s="103">
        <v>224</v>
      </c>
      <c r="I5" s="55">
        <f>IFERROR(H5/G5,"-")</f>
        <v>8.4560211400528495E-2</v>
      </c>
      <c r="J5" s="102">
        <v>114263</v>
      </c>
      <c r="K5" s="103">
        <v>18007</v>
      </c>
      <c r="L5" s="55">
        <f>IFERROR(K5/J5,"-")</f>
        <v>0.15759257152359032</v>
      </c>
      <c r="M5" s="102">
        <v>100672</v>
      </c>
      <c r="N5" s="103">
        <v>13780</v>
      </c>
      <c r="O5" s="55">
        <f>IFERROR(N5/M5,"-")</f>
        <v>0.1368801652892562</v>
      </c>
      <c r="P5" s="102">
        <v>68079</v>
      </c>
      <c r="Q5" s="103">
        <v>6698</v>
      </c>
      <c r="R5" s="55">
        <f>IFERROR(Q5/P5,"-")</f>
        <v>9.8385698967376131E-2</v>
      </c>
      <c r="S5" s="102">
        <v>30644</v>
      </c>
      <c r="T5" s="103">
        <v>2123</v>
      </c>
      <c r="U5" s="55">
        <f>IFERROR(T5/S5,"-")</f>
        <v>6.9279467432450073E-2</v>
      </c>
      <c r="V5" s="102">
        <v>10022</v>
      </c>
      <c r="W5" s="103">
        <v>462</v>
      </c>
      <c r="X5" s="55">
        <f>IFERROR(W5/V5,"-")</f>
        <v>4.6098583117142287E-2</v>
      </c>
      <c r="Y5" s="102">
        <f>SUM(D5,G5,J5,M5,P5,S5,V5)</f>
        <v>327129</v>
      </c>
      <c r="Z5" s="103">
        <f>SUM(E5,H5,K5,N5,Q5,T5,W5)</f>
        <v>41373</v>
      </c>
      <c r="AA5" s="55">
        <f>IFERROR(Z5/Y5,"-")</f>
        <v>0.12647304274460533</v>
      </c>
      <c r="AB5" s="57"/>
      <c r="AC5" s="47" t="s">
        <v>57</v>
      </c>
      <c r="AD5" s="150">
        <f>VLOOKUP(AC5,$C$5:$AA$78,25,0)</f>
        <v>0.12647304274460533</v>
      </c>
      <c r="AF5" s="48" t="str">
        <f>INDEX($AC$5:$AC$47,MATCH(AG5,$AD$5:$AD$47,0))</f>
        <v>豊能町</v>
      </c>
      <c r="AG5" s="122">
        <f>LARGE(AD$5:AD$47,ROW(A1))</f>
        <v>0.47575953458306397</v>
      </c>
      <c r="AH5" s="122">
        <f>VLOOKUP(AF5,$AD$83:$AG$156,4,FALSE)</f>
        <v>0.4772931654676259</v>
      </c>
      <c r="AI5" s="206">
        <f>(ROUND(AG5,3)-ROUND(AH5,3))*100</f>
        <v>-0.10000000000000009</v>
      </c>
      <c r="AJ5" s="57"/>
      <c r="AK5" s="122">
        <f>$AA$79</f>
        <v>0.19335508953054267</v>
      </c>
      <c r="AL5" s="122">
        <f>$AG$157</f>
        <v>0.18831149423815075</v>
      </c>
      <c r="AM5" s="206">
        <f>(ROUND(AK5,3)-ROUND(AL5,3))*100</f>
        <v>0.50000000000000044</v>
      </c>
      <c r="AN5" s="104">
        <v>0</v>
      </c>
      <c r="AO5" s="60"/>
    </row>
    <row r="6" spans="2:41" s="51" customFormat="1" ht="13.5" customHeight="1">
      <c r="B6" s="54">
        <v>2</v>
      </c>
      <c r="C6" s="47" t="s">
        <v>131</v>
      </c>
      <c r="D6" s="102">
        <v>24</v>
      </c>
      <c r="E6" s="103">
        <v>4</v>
      </c>
      <c r="F6" s="55">
        <f t="shared" ref="F6:F69" si="0">IFERROR(E6/D6,"-")</f>
        <v>0.16666666666666666</v>
      </c>
      <c r="G6" s="102">
        <v>93</v>
      </c>
      <c r="H6" s="103">
        <v>9</v>
      </c>
      <c r="I6" s="55">
        <f t="shared" ref="I6:I69" si="1">IFERROR(H6/G6,"-")</f>
        <v>9.6774193548387094E-2</v>
      </c>
      <c r="J6" s="102">
        <v>4241</v>
      </c>
      <c r="K6" s="103">
        <v>727</v>
      </c>
      <c r="L6" s="55">
        <f t="shared" ref="L6:L69" si="2">IFERROR(K6/J6,"-")</f>
        <v>0.17142183447300166</v>
      </c>
      <c r="M6" s="102">
        <v>3508</v>
      </c>
      <c r="N6" s="103">
        <v>527</v>
      </c>
      <c r="O6" s="55">
        <f t="shared" ref="O6:O69" si="3">IFERROR(N6/M6,"-")</f>
        <v>0.15022805017103763</v>
      </c>
      <c r="P6" s="102">
        <v>2456</v>
      </c>
      <c r="Q6" s="103">
        <v>278</v>
      </c>
      <c r="R6" s="55">
        <f t="shared" ref="R6:R69" si="4">IFERROR(Q6/P6,"-")</f>
        <v>0.11319218241042345</v>
      </c>
      <c r="S6" s="102">
        <v>1186</v>
      </c>
      <c r="T6" s="103">
        <v>88</v>
      </c>
      <c r="U6" s="55">
        <f t="shared" ref="U6:U69" si="5">IFERROR(T6/S6,"-")</f>
        <v>7.4198988195615517E-2</v>
      </c>
      <c r="V6" s="102">
        <v>362</v>
      </c>
      <c r="W6" s="103">
        <v>26</v>
      </c>
      <c r="X6" s="55">
        <f t="shared" ref="X6:X69" si="6">IFERROR(W6/V6,"-")</f>
        <v>7.18232044198895E-2</v>
      </c>
      <c r="Y6" s="102">
        <f t="shared" ref="Y6:Z69" si="7">SUM(D6,G6,J6,M6,P6,S6,V6)</f>
        <v>11870</v>
      </c>
      <c r="Z6" s="103">
        <f t="shared" si="7"/>
        <v>1659</v>
      </c>
      <c r="AA6" s="55">
        <f t="shared" ref="AA6:AA69" si="8">IFERROR(Z6/Y6,"-")</f>
        <v>0.13976411120471777</v>
      </c>
      <c r="AB6" s="57"/>
      <c r="AC6" s="47" t="s">
        <v>35</v>
      </c>
      <c r="AD6" s="150">
        <f t="shared" ref="AD6:AD47" si="9">VLOOKUP(AC6,$C$5:$AA$78,25,0)</f>
        <v>0.17804176628935445</v>
      </c>
      <c r="AF6" s="48" t="str">
        <f>INDEX($AC$5:$AC$47,MATCH(AG6,$AD$5:$AD$47,0))</f>
        <v>池田市</v>
      </c>
      <c r="AG6" s="122">
        <f>LARGE(AD$5:AD$47,ROW(A2))</f>
        <v>0.38999278641222374</v>
      </c>
      <c r="AH6" s="122">
        <f t="shared" ref="AH6:AH47" si="10">VLOOKUP(AF6,$AD$83:$AG$156,4,FALSE)</f>
        <v>0.38660877823756867</v>
      </c>
      <c r="AI6" s="206">
        <f t="shared" ref="AI6:AI47" si="11">(ROUND(AG6,3)-ROUND(AH6,3))*100</f>
        <v>0.30000000000000027</v>
      </c>
      <c r="AJ6" s="57"/>
      <c r="AK6" s="122">
        <f t="shared" ref="AK6:AK47" si="12">$AA$79</f>
        <v>0.19335508953054267</v>
      </c>
      <c r="AL6" s="122">
        <f t="shared" ref="AL6:AL47" si="13">$AG$157</f>
        <v>0.18831149423815075</v>
      </c>
      <c r="AM6" s="206">
        <f t="shared" ref="AM6:AM47" si="14">(ROUND(AK6,3)-ROUND(AL6,3))*100</f>
        <v>0.50000000000000044</v>
      </c>
      <c r="AN6" s="104">
        <v>0</v>
      </c>
      <c r="AO6" s="60"/>
    </row>
    <row r="7" spans="2:41" s="51" customFormat="1" ht="13.5" customHeight="1">
      <c r="B7" s="54">
        <v>3</v>
      </c>
      <c r="C7" s="47" t="s">
        <v>132</v>
      </c>
      <c r="D7" s="102">
        <v>16</v>
      </c>
      <c r="E7" s="103">
        <v>3</v>
      </c>
      <c r="F7" s="55">
        <f t="shared" si="0"/>
        <v>0.1875</v>
      </c>
      <c r="G7" s="102">
        <v>74</v>
      </c>
      <c r="H7" s="103">
        <v>5</v>
      </c>
      <c r="I7" s="55">
        <f t="shared" si="1"/>
        <v>6.7567567567567571E-2</v>
      </c>
      <c r="J7" s="102">
        <v>2694</v>
      </c>
      <c r="K7" s="103">
        <v>409</v>
      </c>
      <c r="L7" s="55">
        <f t="shared" si="2"/>
        <v>0.15181885671863399</v>
      </c>
      <c r="M7" s="102">
        <v>2201</v>
      </c>
      <c r="N7" s="103">
        <v>347</v>
      </c>
      <c r="O7" s="55">
        <f t="shared" si="3"/>
        <v>0.15765561108587006</v>
      </c>
      <c r="P7" s="102">
        <v>1645</v>
      </c>
      <c r="Q7" s="103">
        <v>219</v>
      </c>
      <c r="R7" s="55">
        <f t="shared" si="4"/>
        <v>0.1331306990881459</v>
      </c>
      <c r="S7" s="102">
        <v>763</v>
      </c>
      <c r="T7" s="103">
        <v>70</v>
      </c>
      <c r="U7" s="55">
        <f t="shared" si="5"/>
        <v>9.1743119266055051E-2</v>
      </c>
      <c r="V7" s="102">
        <v>247</v>
      </c>
      <c r="W7" s="103">
        <v>14</v>
      </c>
      <c r="X7" s="55">
        <f t="shared" si="6"/>
        <v>5.6680161943319839E-2</v>
      </c>
      <c r="Y7" s="102">
        <f t="shared" si="7"/>
        <v>7640</v>
      </c>
      <c r="Z7" s="103">
        <f t="shared" si="7"/>
        <v>1067</v>
      </c>
      <c r="AA7" s="55">
        <f t="shared" si="8"/>
        <v>0.13965968586387434</v>
      </c>
      <c r="AB7" s="57"/>
      <c r="AC7" s="47" t="s">
        <v>44</v>
      </c>
      <c r="AD7" s="150">
        <f t="shared" si="9"/>
        <v>0.1604029884537016</v>
      </c>
      <c r="AF7" s="48" t="str">
        <f t="shared" ref="AF7:AF46" si="15">INDEX($AC$5:$AC$47,MATCH(AG7,$AD$5:$AD$47,0))</f>
        <v>藤井寺市</v>
      </c>
      <c r="AG7" s="122">
        <f t="shared" ref="AG7:AG47" si="16">LARGE(AD$5:AD$47,ROW(A3))</f>
        <v>0.35018765638031696</v>
      </c>
      <c r="AH7" s="122">
        <f t="shared" si="10"/>
        <v>0.32650448143405891</v>
      </c>
      <c r="AI7" s="206">
        <f t="shared" si="11"/>
        <v>2.2999999999999963</v>
      </c>
      <c r="AJ7" s="57"/>
      <c r="AK7" s="122">
        <f t="shared" si="12"/>
        <v>0.19335508953054267</v>
      </c>
      <c r="AL7" s="122">
        <f t="shared" si="13"/>
        <v>0.18831149423815075</v>
      </c>
      <c r="AM7" s="206">
        <f t="shared" si="14"/>
        <v>0.50000000000000044</v>
      </c>
      <c r="AN7" s="104">
        <v>0</v>
      </c>
      <c r="AO7" s="60"/>
    </row>
    <row r="8" spans="2:41" s="51" customFormat="1" ht="13.5" customHeight="1">
      <c r="B8" s="54">
        <v>4</v>
      </c>
      <c r="C8" s="47" t="s">
        <v>133</v>
      </c>
      <c r="D8" s="102">
        <v>22</v>
      </c>
      <c r="E8" s="103">
        <v>1</v>
      </c>
      <c r="F8" s="55">
        <f t="shared" si="0"/>
        <v>4.5454545454545456E-2</v>
      </c>
      <c r="G8" s="102">
        <v>67</v>
      </c>
      <c r="H8" s="103">
        <v>7</v>
      </c>
      <c r="I8" s="55">
        <f t="shared" si="1"/>
        <v>0.1044776119402985</v>
      </c>
      <c r="J8" s="102">
        <v>2993</v>
      </c>
      <c r="K8" s="103">
        <v>520</v>
      </c>
      <c r="L8" s="55">
        <f t="shared" si="2"/>
        <v>0.17373872368860674</v>
      </c>
      <c r="M8" s="102">
        <v>2761</v>
      </c>
      <c r="N8" s="103">
        <v>514</v>
      </c>
      <c r="O8" s="55">
        <f t="shared" si="3"/>
        <v>0.18616443317638537</v>
      </c>
      <c r="P8" s="102">
        <v>1777</v>
      </c>
      <c r="Q8" s="103">
        <v>249</v>
      </c>
      <c r="R8" s="55">
        <f t="shared" si="4"/>
        <v>0.14012380416432188</v>
      </c>
      <c r="S8" s="102">
        <v>780</v>
      </c>
      <c r="T8" s="103">
        <v>97</v>
      </c>
      <c r="U8" s="55">
        <f t="shared" si="5"/>
        <v>0.12435897435897436</v>
      </c>
      <c r="V8" s="102">
        <v>268</v>
      </c>
      <c r="W8" s="103">
        <v>22</v>
      </c>
      <c r="X8" s="55">
        <f t="shared" si="6"/>
        <v>8.2089552238805971E-2</v>
      </c>
      <c r="Y8" s="102">
        <f t="shared" si="7"/>
        <v>8668</v>
      </c>
      <c r="Z8" s="103">
        <f t="shared" si="7"/>
        <v>1410</v>
      </c>
      <c r="AA8" s="55">
        <f t="shared" si="8"/>
        <v>0.16266728195662206</v>
      </c>
      <c r="AB8" s="57"/>
      <c r="AC8" s="47" t="s">
        <v>1</v>
      </c>
      <c r="AD8" s="150">
        <f t="shared" si="9"/>
        <v>0.17588759022459971</v>
      </c>
      <c r="AF8" s="48" t="str">
        <f t="shared" si="15"/>
        <v>千早赤阪村</v>
      </c>
      <c r="AG8" s="122">
        <f t="shared" si="16"/>
        <v>0.33601933924254634</v>
      </c>
      <c r="AH8" s="122">
        <f t="shared" si="10"/>
        <v>0.29725228975853457</v>
      </c>
      <c r="AI8" s="206">
        <f t="shared" si="11"/>
        <v>3.9000000000000035</v>
      </c>
      <c r="AJ8" s="57"/>
      <c r="AK8" s="122">
        <f t="shared" si="12"/>
        <v>0.19335508953054267</v>
      </c>
      <c r="AL8" s="122">
        <f t="shared" si="13"/>
        <v>0.18831149423815075</v>
      </c>
      <c r="AM8" s="206">
        <f t="shared" si="14"/>
        <v>0.50000000000000044</v>
      </c>
      <c r="AN8" s="104">
        <v>0</v>
      </c>
      <c r="AO8" s="60"/>
    </row>
    <row r="9" spans="2:41" s="51" customFormat="1" ht="13.5" customHeight="1">
      <c r="B9" s="54">
        <v>5</v>
      </c>
      <c r="C9" s="47" t="s">
        <v>134</v>
      </c>
      <c r="D9" s="102">
        <v>19</v>
      </c>
      <c r="E9" s="103">
        <v>2</v>
      </c>
      <c r="F9" s="55">
        <f t="shared" si="0"/>
        <v>0.10526315789473684</v>
      </c>
      <c r="G9" s="102">
        <v>55</v>
      </c>
      <c r="H9" s="103">
        <v>7</v>
      </c>
      <c r="I9" s="55">
        <f t="shared" si="1"/>
        <v>0.12727272727272726</v>
      </c>
      <c r="J9" s="102">
        <v>2728</v>
      </c>
      <c r="K9" s="103">
        <v>316</v>
      </c>
      <c r="L9" s="55">
        <f t="shared" si="2"/>
        <v>0.1158357771260997</v>
      </c>
      <c r="M9" s="102">
        <v>2218</v>
      </c>
      <c r="N9" s="103">
        <v>207</v>
      </c>
      <c r="O9" s="55">
        <f t="shared" si="3"/>
        <v>9.3327321911632108E-2</v>
      </c>
      <c r="P9" s="102">
        <v>1485</v>
      </c>
      <c r="Q9" s="103">
        <v>98</v>
      </c>
      <c r="R9" s="55">
        <f t="shared" si="4"/>
        <v>6.5993265993265993E-2</v>
      </c>
      <c r="S9" s="102">
        <v>665</v>
      </c>
      <c r="T9" s="103">
        <v>31</v>
      </c>
      <c r="U9" s="55">
        <f t="shared" si="5"/>
        <v>4.6616541353383459E-2</v>
      </c>
      <c r="V9" s="102">
        <v>265</v>
      </c>
      <c r="W9" s="103">
        <v>10</v>
      </c>
      <c r="X9" s="55">
        <f t="shared" si="6"/>
        <v>3.7735849056603772E-2</v>
      </c>
      <c r="Y9" s="102">
        <f t="shared" si="7"/>
        <v>7435</v>
      </c>
      <c r="Z9" s="103">
        <f t="shared" si="7"/>
        <v>671</v>
      </c>
      <c r="AA9" s="55">
        <f t="shared" si="8"/>
        <v>9.0248823133826497E-2</v>
      </c>
      <c r="AB9" s="57"/>
      <c r="AC9" s="47" t="s">
        <v>2</v>
      </c>
      <c r="AD9" s="150">
        <f t="shared" si="9"/>
        <v>0.38999278641222374</v>
      </c>
      <c r="AF9" s="48" t="str">
        <f t="shared" si="15"/>
        <v>吹田市</v>
      </c>
      <c r="AG9" s="122">
        <f t="shared" si="16"/>
        <v>0.31681122613692614</v>
      </c>
      <c r="AH9" s="122">
        <f t="shared" si="10"/>
        <v>0.31581758696668227</v>
      </c>
      <c r="AI9" s="206">
        <f t="shared" si="11"/>
        <v>0.10000000000000009</v>
      </c>
      <c r="AJ9" s="57"/>
      <c r="AK9" s="122">
        <f t="shared" si="12"/>
        <v>0.19335508953054267</v>
      </c>
      <c r="AL9" s="122">
        <f t="shared" si="13"/>
        <v>0.18831149423815075</v>
      </c>
      <c r="AM9" s="206">
        <f t="shared" si="14"/>
        <v>0.50000000000000044</v>
      </c>
      <c r="AN9" s="104">
        <v>0</v>
      </c>
      <c r="AO9" s="60"/>
    </row>
    <row r="10" spans="2:41" s="51" customFormat="1" ht="13.5" customHeight="1">
      <c r="B10" s="54">
        <v>6</v>
      </c>
      <c r="C10" s="47" t="s">
        <v>135</v>
      </c>
      <c r="D10" s="102">
        <v>25</v>
      </c>
      <c r="E10" s="103">
        <v>3</v>
      </c>
      <c r="F10" s="55">
        <f t="shared" si="0"/>
        <v>0.12</v>
      </c>
      <c r="G10" s="102">
        <v>107</v>
      </c>
      <c r="H10" s="103">
        <v>5</v>
      </c>
      <c r="I10" s="55">
        <f t="shared" si="1"/>
        <v>4.6728971962616821E-2</v>
      </c>
      <c r="J10" s="102">
        <v>3758</v>
      </c>
      <c r="K10" s="103">
        <v>496</v>
      </c>
      <c r="L10" s="55">
        <f t="shared" si="2"/>
        <v>0.13198509845662587</v>
      </c>
      <c r="M10" s="102">
        <v>3387</v>
      </c>
      <c r="N10" s="103">
        <v>359</v>
      </c>
      <c r="O10" s="55">
        <f t="shared" si="3"/>
        <v>0.10599350457632123</v>
      </c>
      <c r="P10" s="102">
        <v>2195</v>
      </c>
      <c r="Q10" s="103">
        <v>186</v>
      </c>
      <c r="R10" s="55">
        <f t="shared" si="4"/>
        <v>8.47380410022779E-2</v>
      </c>
      <c r="S10" s="102">
        <v>924</v>
      </c>
      <c r="T10" s="103">
        <v>55</v>
      </c>
      <c r="U10" s="55">
        <f t="shared" si="5"/>
        <v>5.9523809523809521E-2</v>
      </c>
      <c r="V10" s="102">
        <v>288</v>
      </c>
      <c r="W10" s="103">
        <v>15</v>
      </c>
      <c r="X10" s="55">
        <f t="shared" si="6"/>
        <v>5.2083333333333336E-2</v>
      </c>
      <c r="Y10" s="102">
        <f t="shared" si="7"/>
        <v>10684</v>
      </c>
      <c r="Z10" s="103">
        <f t="shared" si="7"/>
        <v>1119</v>
      </c>
      <c r="AA10" s="55">
        <f t="shared" si="8"/>
        <v>0.10473605391239237</v>
      </c>
      <c r="AB10" s="57"/>
      <c r="AC10" s="47" t="s">
        <v>3</v>
      </c>
      <c r="AD10" s="150">
        <f t="shared" si="9"/>
        <v>0.31681122613692614</v>
      </c>
      <c r="AF10" s="48" t="str">
        <f>INDEX($AC$5:$AC$47,MATCH(AG10,$AD$5:$AD$47,0))</f>
        <v>和泉市</v>
      </c>
      <c r="AG10" s="122">
        <f t="shared" si="16"/>
        <v>0.29161716171617164</v>
      </c>
      <c r="AH10" s="122">
        <f t="shared" si="10"/>
        <v>0.29096343987123474</v>
      </c>
      <c r="AI10" s="206">
        <f t="shared" si="11"/>
        <v>0.10000000000000009</v>
      </c>
      <c r="AJ10" s="57"/>
      <c r="AK10" s="122">
        <f t="shared" si="12"/>
        <v>0.19335508953054267</v>
      </c>
      <c r="AL10" s="122">
        <f t="shared" si="13"/>
        <v>0.18831149423815075</v>
      </c>
      <c r="AM10" s="206">
        <f t="shared" si="14"/>
        <v>0.50000000000000044</v>
      </c>
      <c r="AN10" s="104">
        <v>0</v>
      </c>
      <c r="AO10" s="60"/>
    </row>
    <row r="11" spans="2:41" s="51" customFormat="1" ht="13.5" customHeight="1">
      <c r="B11" s="54">
        <v>7</v>
      </c>
      <c r="C11" s="47" t="s">
        <v>136</v>
      </c>
      <c r="D11" s="102">
        <v>29</v>
      </c>
      <c r="E11" s="103">
        <v>4</v>
      </c>
      <c r="F11" s="55">
        <f t="shared" si="0"/>
        <v>0.13793103448275862</v>
      </c>
      <c r="G11" s="102">
        <v>91</v>
      </c>
      <c r="H11" s="103">
        <v>11</v>
      </c>
      <c r="I11" s="55">
        <f t="shared" si="1"/>
        <v>0.12087912087912088</v>
      </c>
      <c r="J11" s="102">
        <v>3521</v>
      </c>
      <c r="K11" s="103">
        <v>635</v>
      </c>
      <c r="L11" s="55">
        <f t="shared" si="2"/>
        <v>0.18034649247372905</v>
      </c>
      <c r="M11" s="102">
        <v>3025</v>
      </c>
      <c r="N11" s="103">
        <v>455</v>
      </c>
      <c r="O11" s="55">
        <f t="shared" si="3"/>
        <v>0.15041322314049588</v>
      </c>
      <c r="P11" s="102">
        <v>1886</v>
      </c>
      <c r="Q11" s="103">
        <v>228</v>
      </c>
      <c r="R11" s="55">
        <f t="shared" si="4"/>
        <v>0.12089077412513255</v>
      </c>
      <c r="S11" s="102">
        <v>794</v>
      </c>
      <c r="T11" s="103">
        <v>63</v>
      </c>
      <c r="U11" s="55">
        <f t="shared" si="5"/>
        <v>7.9345088161209068E-2</v>
      </c>
      <c r="V11" s="102">
        <v>252</v>
      </c>
      <c r="W11" s="103">
        <v>12</v>
      </c>
      <c r="X11" s="55">
        <f t="shared" si="6"/>
        <v>4.7619047619047616E-2</v>
      </c>
      <c r="Y11" s="102">
        <f t="shared" si="7"/>
        <v>9598</v>
      </c>
      <c r="Z11" s="103">
        <f t="shared" si="7"/>
        <v>1408</v>
      </c>
      <c r="AA11" s="55">
        <f t="shared" si="8"/>
        <v>0.14669722858928944</v>
      </c>
      <c r="AB11" s="57"/>
      <c r="AC11" s="96" t="s">
        <v>45</v>
      </c>
      <c r="AD11" s="150">
        <f t="shared" si="9"/>
        <v>0.22534189805221716</v>
      </c>
      <c r="AF11" s="48" t="str">
        <f t="shared" si="15"/>
        <v>羽曳野市</v>
      </c>
      <c r="AG11" s="122">
        <f t="shared" si="16"/>
        <v>0.28181607059916397</v>
      </c>
      <c r="AH11" s="122">
        <f t="shared" si="10"/>
        <v>0.28239461991113246</v>
      </c>
      <c r="AI11" s="206">
        <f t="shared" si="11"/>
        <v>0</v>
      </c>
      <c r="AJ11" s="57"/>
      <c r="AK11" s="122">
        <f t="shared" si="12"/>
        <v>0.19335508953054267</v>
      </c>
      <c r="AL11" s="122">
        <f t="shared" si="13"/>
        <v>0.18831149423815075</v>
      </c>
      <c r="AM11" s="206">
        <f t="shared" si="14"/>
        <v>0.50000000000000044</v>
      </c>
      <c r="AN11" s="104">
        <v>0</v>
      </c>
      <c r="AO11" s="60"/>
    </row>
    <row r="12" spans="2:41" s="51" customFormat="1" ht="13.5" customHeight="1">
      <c r="B12" s="54">
        <v>8</v>
      </c>
      <c r="C12" s="47" t="s">
        <v>58</v>
      </c>
      <c r="D12" s="102">
        <v>17</v>
      </c>
      <c r="E12" s="103">
        <v>4</v>
      </c>
      <c r="F12" s="55">
        <f t="shared" si="0"/>
        <v>0.23529411764705882</v>
      </c>
      <c r="G12" s="102">
        <v>62</v>
      </c>
      <c r="H12" s="103">
        <v>3</v>
      </c>
      <c r="I12" s="55">
        <f t="shared" si="1"/>
        <v>4.8387096774193547E-2</v>
      </c>
      <c r="J12" s="102">
        <v>2596</v>
      </c>
      <c r="K12" s="103">
        <v>370</v>
      </c>
      <c r="L12" s="55">
        <f t="shared" si="2"/>
        <v>0.14252696456086286</v>
      </c>
      <c r="M12" s="102">
        <v>2122</v>
      </c>
      <c r="N12" s="103">
        <v>275</v>
      </c>
      <c r="O12" s="55">
        <f t="shared" si="3"/>
        <v>0.12959472196041472</v>
      </c>
      <c r="P12" s="102">
        <v>1547</v>
      </c>
      <c r="Q12" s="103">
        <v>157</v>
      </c>
      <c r="R12" s="55">
        <f t="shared" si="4"/>
        <v>0.10148674854557208</v>
      </c>
      <c r="S12" s="102">
        <v>820</v>
      </c>
      <c r="T12" s="103">
        <v>76</v>
      </c>
      <c r="U12" s="55">
        <f t="shared" si="5"/>
        <v>9.2682926829268292E-2</v>
      </c>
      <c r="V12" s="102">
        <v>283</v>
      </c>
      <c r="W12" s="103">
        <v>14</v>
      </c>
      <c r="X12" s="55">
        <f t="shared" si="6"/>
        <v>4.9469964664310952E-2</v>
      </c>
      <c r="Y12" s="102">
        <f t="shared" si="7"/>
        <v>7447</v>
      </c>
      <c r="Z12" s="103">
        <f t="shared" si="7"/>
        <v>899</v>
      </c>
      <c r="AA12" s="55">
        <f t="shared" si="8"/>
        <v>0.12071975292063919</v>
      </c>
      <c r="AB12" s="57"/>
      <c r="AC12" s="96" t="s">
        <v>8</v>
      </c>
      <c r="AD12" s="150">
        <f t="shared" si="9"/>
        <v>0.28055315781901885</v>
      </c>
      <c r="AF12" s="48" t="str">
        <f t="shared" si="15"/>
        <v>高槻市</v>
      </c>
      <c r="AG12" s="122">
        <f t="shared" si="16"/>
        <v>0.28055315781901885</v>
      </c>
      <c r="AH12" s="122">
        <f t="shared" si="10"/>
        <v>0.28107947585285276</v>
      </c>
      <c r="AI12" s="206">
        <f t="shared" si="11"/>
        <v>0</v>
      </c>
      <c r="AJ12" s="57"/>
      <c r="AK12" s="122">
        <f t="shared" si="12"/>
        <v>0.19335508953054267</v>
      </c>
      <c r="AL12" s="122">
        <f t="shared" si="13"/>
        <v>0.18831149423815075</v>
      </c>
      <c r="AM12" s="206">
        <f t="shared" si="14"/>
        <v>0.50000000000000044</v>
      </c>
      <c r="AN12" s="104">
        <v>0</v>
      </c>
      <c r="AO12" s="60"/>
    </row>
    <row r="13" spans="2:41" s="51" customFormat="1" ht="13.5" customHeight="1">
      <c r="B13" s="54">
        <v>9</v>
      </c>
      <c r="C13" s="47" t="s">
        <v>137</v>
      </c>
      <c r="D13" s="102">
        <v>7</v>
      </c>
      <c r="E13" s="103">
        <v>1</v>
      </c>
      <c r="F13" s="55">
        <f t="shared" si="0"/>
        <v>0.14285714285714285</v>
      </c>
      <c r="G13" s="102">
        <v>35</v>
      </c>
      <c r="H13" s="103">
        <v>3</v>
      </c>
      <c r="I13" s="55">
        <f t="shared" si="1"/>
        <v>8.5714285714285715E-2</v>
      </c>
      <c r="J13" s="102">
        <v>1717</v>
      </c>
      <c r="K13" s="103">
        <v>206</v>
      </c>
      <c r="L13" s="55">
        <f t="shared" si="2"/>
        <v>0.11997670355270822</v>
      </c>
      <c r="M13" s="102">
        <v>1412</v>
      </c>
      <c r="N13" s="103">
        <v>137</v>
      </c>
      <c r="O13" s="55">
        <f t="shared" si="3"/>
        <v>9.7025495750708221E-2</v>
      </c>
      <c r="P13" s="102">
        <v>960</v>
      </c>
      <c r="Q13" s="103">
        <v>67</v>
      </c>
      <c r="R13" s="55">
        <f t="shared" si="4"/>
        <v>6.9791666666666669E-2</v>
      </c>
      <c r="S13" s="102">
        <v>419</v>
      </c>
      <c r="T13" s="103">
        <v>19</v>
      </c>
      <c r="U13" s="55">
        <f t="shared" si="5"/>
        <v>4.5346062052505964E-2</v>
      </c>
      <c r="V13" s="102">
        <v>157</v>
      </c>
      <c r="W13" s="103">
        <v>2</v>
      </c>
      <c r="X13" s="55">
        <f t="shared" si="6"/>
        <v>1.2738853503184714E-2</v>
      </c>
      <c r="Y13" s="102">
        <f t="shared" si="7"/>
        <v>4707</v>
      </c>
      <c r="Z13" s="103">
        <f t="shared" si="7"/>
        <v>435</v>
      </c>
      <c r="AA13" s="55">
        <f t="shared" si="8"/>
        <v>9.2415551306564689E-2</v>
      </c>
      <c r="AB13" s="57"/>
      <c r="AC13" s="96" t="s">
        <v>46</v>
      </c>
      <c r="AD13" s="150">
        <f t="shared" si="9"/>
        <v>0.17534899557371467</v>
      </c>
      <c r="AF13" s="48" t="str">
        <f t="shared" si="15"/>
        <v>河南町</v>
      </c>
      <c r="AG13" s="122">
        <f t="shared" si="16"/>
        <v>0.27791924336122226</v>
      </c>
      <c r="AH13" s="122">
        <f t="shared" si="10"/>
        <v>0.23569277108433734</v>
      </c>
      <c r="AI13" s="206">
        <f t="shared" si="11"/>
        <v>4.2000000000000037</v>
      </c>
      <c r="AJ13" s="57"/>
      <c r="AK13" s="122">
        <f t="shared" si="12"/>
        <v>0.19335508953054267</v>
      </c>
      <c r="AL13" s="122">
        <f t="shared" si="13"/>
        <v>0.18831149423815075</v>
      </c>
      <c r="AM13" s="206">
        <f t="shared" si="14"/>
        <v>0.50000000000000044</v>
      </c>
      <c r="AN13" s="104">
        <v>0</v>
      </c>
      <c r="AO13" s="60"/>
    </row>
    <row r="14" spans="2:41" s="51" customFormat="1" ht="13.5" customHeight="1">
      <c r="B14" s="54">
        <v>10</v>
      </c>
      <c r="C14" s="47" t="s">
        <v>59</v>
      </c>
      <c r="D14" s="102">
        <v>20</v>
      </c>
      <c r="E14" s="103">
        <v>0</v>
      </c>
      <c r="F14" s="55">
        <f t="shared" si="0"/>
        <v>0</v>
      </c>
      <c r="G14" s="102">
        <v>86</v>
      </c>
      <c r="H14" s="103">
        <v>13</v>
      </c>
      <c r="I14" s="55">
        <f t="shared" si="1"/>
        <v>0.15116279069767441</v>
      </c>
      <c r="J14" s="102">
        <v>4353</v>
      </c>
      <c r="K14" s="103">
        <v>895</v>
      </c>
      <c r="L14" s="55">
        <f t="shared" si="2"/>
        <v>0.20560532965770734</v>
      </c>
      <c r="M14" s="102">
        <v>3656</v>
      </c>
      <c r="N14" s="103">
        <v>746</v>
      </c>
      <c r="O14" s="55">
        <f t="shared" si="3"/>
        <v>0.20404814004376368</v>
      </c>
      <c r="P14" s="102">
        <v>2380</v>
      </c>
      <c r="Q14" s="103">
        <v>335</v>
      </c>
      <c r="R14" s="55">
        <f t="shared" si="4"/>
        <v>0.1407563025210084</v>
      </c>
      <c r="S14" s="102">
        <v>1000</v>
      </c>
      <c r="T14" s="103">
        <v>92</v>
      </c>
      <c r="U14" s="55">
        <f t="shared" si="5"/>
        <v>9.1999999999999998E-2</v>
      </c>
      <c r="V14" s="102">
        <v>338</v>
      </c>
      <c r="W14" s="103">
        <v>17</v>
      </c>
      <c r="X14" s="55">
        <f t="shared" si="6"/>
        <v>5.0295857988165681E-2</v>
      </c>
      <c r="Y14" s="102">
        <f t="shared" si="7"/>
        <v>11833</v>
      </c>
      <c r="Z14" s="103">
        <f t="shared" si="7"/>
        <v>2098</v>
      </c>
      <c r="AA14" s="55">
        <f t="shared" si="8"/>
        <v>0.17730076903574749</v>
      </c>
      <c r="AB14" s="57"/>
      <c r="AC14" s="96" t="s">
        <v>13</v>
      </c>
      <c r="AD14" s="150">
        <f t="shared" si="9"/>
        <v>0.12055954353027794</v>
      </c>
      <c r="AF14" s="48" t="str">
        <f t="shared" si="15"/>
        <v>富田林市</v>
      </c>
      <c r="AG14" s="122">
        <f t="shared" si="16"/>
        <v>0.26966819087818034</v>
      </c>
      <c r="AH14" s="122">
        <f t="shared" si="10"/>
        <v>0.27291464597478177</v>
      </c>
      <c r="AI14" s="206">
        <f t="shared" si="11"/>
        <v>-0.30000000000000027</v>
      </c>
      <c r="AJ14" s="57"/>
      <c r="AK14" s="122">
        <f t="shared" si="12"/>
        <v>0.19335508953054267</v>
      </c>
      <c r="AL14" s="122">
        <f t="shared" si="13"/>
        <v>0.18831149423815075</v>
      </c>
      <c r="AM14" s="206">
        <f t="shared" si="14"/>
        <v>0.50000000000000044</v>
      </c>
      <c r="AN14" s="104">
        <v>0</v>
      </c>
      <c r="AO14" s="60"/>
    </row>
    <row r="15" spans="2:41" s="51" customFormat="1" ht="13.5" customHeight="1">
      <c r="B15" s="54">
        <v>11</v>
      </c>
      <c r="C15" s="47" t="s">
        <v>60</v>
      </c>
      <c r="D15" s="102">
        <v>52</v>
      </c>
      <c r="E15" s="103">
        <v>3</v>
      </c>
      <c r="F15" s="55">
        <f t="shared" si="0"/>
        <v>5.7692307692307696E-2</v>
      </c>
      <c r="G15" s="102">
        <v>162</v>
      </c>
      <c r="H15" s="103">
        <v>14</v>
      </c>
      <c r="I15" s="55">
        <f t="shared" si="1"/>
        <v>8.6419753086419748E-2</v>
      </c>
      <c r="J15" s="102">
        <v>7069</v>
      </c>
      <c r="K15" s="103">
        <v>1274</v>
      </c>
      <c r="L15" s="55">
        <f t="shared" si="2"/>
        <v>0.18022351110482387</v>
      </c>
      <c r="M15" s="102">
        <v>6439</v>
      </c>
      <c r="N15" s="103">
        <v>1032</v>
      </c>
      <c r="O15" s="55">
        <f t="shared" si="3"/>
        <v>0.16027333436869079</v>
      </c>
      <c r="P15" s="102">
        <v>3973</v>
      </c>
      <c r="Q15" s="103">
        <v>426</v>
      </c>
      <c r="R15" s="55">
        <f t="shared" si="4"/>
        <v>0.10722376038258243</v>
      </c>
      <c r="S15" s="102">
        <v>1810</v>
      </c>
      <c r="T15" s="103">
        <v>127</v>
      </c>
      <c r="U15" s="55">
        <f t="shared" si="5"/>
        <v>7.0165745856353587E-2</v>
      </c>
      <c r="V15" s="102">
        <v>526</v>
      </c>
      <c r="W15" s="103">
        <v>24</v>
      </c>
      <c r="X15" s="55">
        <f t="shared" si="6"/>
        <v>4.5627376425855515E-2</v>
      </c>
      <c r="Y15" s="102">
        <f t="shared" si="7"/>
        <v>20031</v>
      </c>
      <c r="Z15" s="103">
        <f t="shared" si="7"/>
        <v>2900</v>
      </c>
      <c r="AA15" s="55">
        <f t="shared" si="8"/>
        <v>0.14477559782337376</v>
      </c>
      <c r="AB15" s="57"/>
      <c r="AC15" s="96" t="s">
        <v>14</v>
      </c>
      <c r="AD15" s="150">
        <f t="shared" si="9"/>
        <v>0.1949222370995983</v>
      </c>
      <c r="AF15" s="48" t="str">
        <f t="shared" si="15"/>
        <v>河内長野市</v>
      </c>
      <c r="AG15" s="122">
        <f t="shared" si="16"/>
        <v>0.26582010582010585</v>
      </c>
      <c r="AH15" s="122">
        <f t="shared" si="10"/>
        <v>0.27399956265033892</v>
      </c>
      <c r="AI15" s="206">
        <f t="shared" si="11"/>
        <v>-0.80000000000000071</v>
      </c>
      <c r="AJ15" s="57"/>
      <c r="AK15" s="122">
        <f t="shared" si="12"/>
        <v>0.19335508953054267</v>
      </c>
      <c r="AL15" s="122">
        <f t="shared" si="13"/>
        <v>0.18831149423815075</v>
      </c>
      <c r="AM15" s="206">
        <f t="shared" si="14"/>
        <v>0.50000000000000044</v>
      </c>
      <c r="AN15" s="104">
        <v>0</v>
      </c>
      <c r="AO15" s="60"/>
    </row>
    <row r="16" spans="2:41" s="51" customFormat="1" ht="13.5" customHeight="1">
      <c r="B16" s="54">
        <v>12</v>
      </c>
      <c r="C16" s="47" t="s">
        <v>138</v>
      </c>
      <c r="D16" s="102">
        <v>30</v>
      </c>
      <c r="E16" s="103">
        <v>4</v>
      </c>
      <c r="F16" s="55">
        <f t="shared" si="0"/>
        <v>0.13333333333333333</v>
      </c>
      <c r="G16" s="102">
        <v>78</v>
      </c>
      <c r="H16" s="103">
        <v>8</v>
      </c>
      <c r="I16" s="55">
        <f t="shared" si="1"/>
        <v>0.10256410256410256</v>
      </c>
      <c r="J16" s="102">
        <v>3419</v>
      </c>
      <c r="K16" s="103">
        <v>499</v>
      </c>
      <c r="L16" s="55">
        <f t="shared" si="2"/>
        <v>0.14594910792629423</v>
      </c>
      <c r="M16" s="102">
        <v>3095</v>
      </c>
      <c r="N16" s="103">
        <v>414</v>
      </c>
      <c r="O16" s="55">
        <f t="shared" si="3"/>
        <v>0.13376413570274637</v>
      </c>
      <c r="P16" s="102">
        <v>2224</v>
      </c>
      <c r="Q16" s="103">
        <v>246</v>
      </c>
      <c r="R16" s="55">
        <f t="shared" si="4"/>
        <v>0.11061151079136691</v>
      </c>
      <c r="S16" s="102">
        <v>1029</v>
      </c>
      <c r="T16" s="103">
        <v>91</v>
      </c>
      <c r="U16" s="55">
        <f t="shared" si="5"/>
        <v>8.8435374149659865E-2</v>
      </c>
      <c r="V16" s="102">
        <v>372</v>
      </c>
      <c r="W16" s="103">
        <v>27</v>
      </c>
      <c r="X16" s="55">
        <f t="shared" si="6"/>
        <v>7.2580645161290328E-2</v>
      </c>
      <c r="Y16" s="102">
        <f t="shared" si="7"/>
        <v>10247</v>
      </c>
      <c r="Z16" s="103">
        <f t="shared" si="7"/>
        <v>1289</v>
      </c>
      <c r="AA16" s="55">
        <f t="shared" si="8"/>
        <v>0.12579291499951206</v>
      </c>
      <c r="AB16" s="57"/>
      <c r="AC16" s="96" t="s">
        <v>9</v>
      </c>
      <c r="AD16" s="150">
        <f t="shared" si="9"/>
        <v>0.22879723528411988</v>
      </c>
      <c r="AF16" s="48" t="str">
        <f t="shared" si="15"/>
        <v>箕面市</v>
      </c>
      <c r="AG16" s="122">
        <f t="shared" si="16"/>
        <v>0.25904649414796521</v>
      </c>
      <c r="AH16" s="122">
        <f t="shared" si="10"/>
        <v>0.2500139143986197</v>
      </c>
      <c r="AI16" s="206">
        <f t="shared" si="11"/>
        <v>0.9000000000000008</v>
      </c>
      <c r="AJ16" s="57"/>
      <c r="AK16" s="122">
        <f t="shared" si="12"/>
        <v>0.19335508953054267</v>
      </c>
      <c r="AL16" s="122">
        <f t="shared" si="13"/>
        <v>0.18831149423815075</v>
      </c>
      <c r="AM16" s="206">
        <f t="shared" si="14"/>
        <v>0.50000000000000044</v>
      </c>
      <c r="AN16" s="104">
        <v>0</v>
      </c>
      <c r="AO16" s="60"/>
    </row>
    <row r="17" spans="2:41" s="51" customFormat="1" ht="13.5" customHeight="1">
      <c r="B17" s="54">
        <v>13</v>
      </c>
      <c r="C17" s="47" t="s">
        <v>139</v>
      </c>
      <c r="D17" s="102">
        <v>54</v>
      </c>
      <c r="E17" s="103">
        <v>2</v>
      </c>
      <c r="F17" s="55">
        <f t="shared" si="0"/>
        <v>3.7037037037037035E-2</v>
      </c>
      <c r="G17" s="102">
        <v>155</v>
      </c>
      <c r="H17" s="103">
        <v>12</v>
      </c>
      <c r="I17" s="55">
        <f t="shared" si="1"/>
        <v>7.7419354838709681E-2</v>
      </c>
      <c r="J17" s="102">
        <v>6115</v>
      </c>
      <c r="K17" s="103">
        <v>813</v>
      </c>
      <c r="L17" s="55">
        <f t="shared" si="2"/>
        <v>0.13295175797219952</v>
      </c>
      <c r="M17" s="102">
        <v>5447</v>
      </c>
      <c r="N17" s="103">
        <v>658</v>
      </c>
      <c r="O17" s="55">
        <f t="shared" si="3"/>
        <v>0.12080044060950983</v>
      </c>
      <c r="P17" s="102">
        <v>3689</v>
      </c>
      <c r="Q17" s="103">
        <v>335</v>
      </c>
      <c r="R17" s="55">
        <f t="shared" si="4"/>
        <v>9.081051775548929E-2</v>
      </c>
      <c r="S17" s="102">
        <v>1630</v>
      </c>
      <c r="T17" s="103">
        <v>117</v>
      </c>
      <c r="U17" s="55">
        <f t="shared" si="5"/>
        <v>7.177914110429448E-2</v>
      </c>
      <c r="V17" s="102">
        <v>573</v>
      </c>
      <c r="W17" s="103">
        <v>28</v>
      </c>
      <c r="X17" s="55">
        <f t="shared" si="6"/>
        <v>4.8865619546247817E-2</v>
      </c>
      <c r="Y17" s="102">
        <f t="shared" si="7"/>
        <v>17663</v>
      </c>
      <c r="Z17" s="103">
        <f t="shared" si="7"/>
        <v>1965</v>
      </c>
      <c r="AA17" s="55">
        <f t="shared" si="8"/>
        <v>0.1112495046141652</v>
      </c>
      <c r="AB17" s="57"/>
      <c r="AC17" s="96" t="s">
        <v>21</v>
      </c>
      <c r="AD17" s="150">
        <f t="shared" si="9"/>
        <v>0.23654092891968181</v>
      </c>
      <c r="AF17" s="48" t="str">
        <f t="shared" si="15"/>
        <v>寝屋川市</v>
      </c>
      <c r="AG17" s="122">
        <f t="shared" si="16"/>
        <v>0.25469906160519379</v>
      </c>
      <c r="AH17" s="122">
        <f t="shared" si="10"/>
        <v>0.25599437889744414</v>
      </c>
      <c r="AI17" s="206">
        <f t="shared" si="11"/>
        <v>-0.10000000000000009</v>
      </c>
      <c r="AJ17" s="57"/>
      <c r="AK17" s="122">
        <f t="shared" si="12"/>
        <v>0.19335508953054267</v>
      </c>
      <c r="AL17" s="122">
        <f t="shared" si="13"/>
        <v>0.18831149423815075</v>
      </c>
      <c r="AM17" s="206">
        <f t="shared" si="14"/>
        <v>0.50000000000000044</v>
      </c>
      <c r="AN17" s="104">
        <v>0</v>
      </c>
      <c r="AO17" s="60"/>
    </row>
    <row r="18" spans="2:41" s="51" customFormat="1" ht="13.5" customHeight="1">
      <c r="B18" s="54">
        <v>14</v>
      </c>
      <c r="C18" s="47" t="s">
        <v>140</v>
      </c>
      <c r="D18" s="102">
        <v>30</v>
      </c>
      <c r="E18" s="103">
        <v>1</v>
      </c>
      <c r="F18" s="55">
        <f t="shared" si="0"/>
        <v>3.3333333333333333E-2</v>
      </c>
      <c r="G18" s="102">
        <v>87</v>
      </c>
      <c r="H18" s="103">
        <v>9</v>
      </c>
      <c r="I18" s="55">
        <f t="shared" si="1"/>
        <v>0.10344827586206896</v>
      </c>
      <c r="J18" s="102">
        <v>4531</v>
      </c>
      <c r="K18" s="103">
        <v>699</v>
      </c>
      <c r="L18" s="55">
        <f t="shared" si="2"/>
        <v>0.15427058044581771</v>
      </c>
      <c r="M18" s="102">
        <v>3987</v>
      </c>
      <c r="N18" s="103">
        <v>555</v>
      </c>
      <c r="O18" s="55">
        <f t="shared" si="3"/>
        <v>0.13920240782543267</v>
      </c>
      <c r="P18" s="102">
        <v>3021</v>
      </c>
      <c r="Q18" s="103">
        <v>260</v>
      </c>
      <c r="R18" s="55">
        <f t="shared" si="4"/>
        <v>8.6064217146640185E-2</v>
      </c>
      <c r="S18" s="102">
        <v>1387</v>
      </c>
      <c r="T18" s="103">
        <v>85</v>
      </c>
      <c r="U18" s="55">
        <f t="shared" si="5"/>
        <v>6.1283345349675555E-2</v>
      </c>
      <c r="V18" s="102">
        <v>502</v>
      </c>
      <c r="W18" s="103">
        <v>27</v>
      </c>
      <c r="X18" s="55">
        <f t="shared" si="6"/>
        <v>5.3784860557768925E-2</v>
      </c>
      <c r="Y18" s="102">
        <f t="shared" si="7"/>
        <v>13545</v>
      </c>
      <c r="Z18" s="103">
        <f t="shared" si="7"/>
        <v>1636</v>
      </c>
      <c r="AA18" s="55">
        <f t="shared" si="8"/>
        <v>0.12078257659653009</v>
      </c>
      <c r="AB18" s="57"/>
      <c r="AC18" s="96" t="s">
        <v>47</v>
      </c>
      <c r="AD18" s="150">
        <f t="shared" si="9"/>
        <v>0.16793090499436725</v>
      </c>
      <c r="AF18" s="48" t="str">
        <f t="shared" si="15"/>
        <v>大阪狭山市</v>
      </c>
      <c r="AG18" s="122">
        <f t="shared" si="16"/>
        <v>0.24893001735106998</v>
      </c>
      <c r="AH18" s="122">
        <f t="shared" si="10"/>
        <v>0.25655767157743442</v>
      </c>
      <c r="AI18" s="206">
        <f t="shared" si="11"/>
        <v>-0.80000000000000071</v>
      </c>
      <c r="AJ18" s="57"/>
      <c r="AK18" s="122">
        <f t="shared" si="12"/>
        <v>0.19335508953054267</v>
      </c>
      <c r="AL18" s="122">
        <f t="shared" si="13"/>
        <v>0.18831149423815075</v>
      </c>
      <c r="AM18" s="206">
        <f t="shared" si="14"/>
        <v>0.50000000000000044</v>
      </c>
      <c r="AN18" s="104">
        <v>0</v>
      </c>
      <c r="AO18" s="60"/>
    </row>
    <row r="19" spans="2:41" s="51" customFormat="1" ht="13.5" customHeight="1">
      <c r="B19" s="54">
        <v>15</v>
      </c>
      <c r="C19" s="47" t="s">
        <v>141</v>
      </c>
      <c r="D19" s="102">
        <v>61</v>
      </c>
      <c r="E19" s="103">
        <v>5</v>
      </c>
      <c r="F19" s="55">
        <f t="shared" si="0"/>
        <v>8.1967213114754092E-2</v>
      </c>
      <c r="G19" s="102">
        <v>199</v>
      </c>
      <c r="H19" s="103">
        <v>20</v>
      </c>
      <c r="I19" s="55">
        <f t="shared" si="1"/>
        <v>0.10050251256281408</v>
      </c>
      <c r="J19" s="102">
        <v>7827</v>
      </c>
      <c r="K19" s="103">
        <v>1334</v>
      </c>
      <c r="L19" s="55">
        <f t="shared" si="2"/>
        <v>0.17043567139389293</v>
      </c>
      <c r="M19" s="102">
        <v>6706</v>
      </c>
      <c r="N19" s="103">
        <v>928</v>
      </c>
      <c r="O19" s="55">
        <f t="shared" si="3"/>
        <v>0.13838353713092752</v>
      </c>
      <c r="P19" s="102">
        <v>4597</v>
      </c>
      <c r="Q19" s="103">
        <v>446</v>
      </c>
      <c r="R19" s="55">
        <f t="shared" si="4"/>
        <v>9.7019795518816621E-2</v>
      </c>
      <c r="S19" s="102">
        <v>1962</v>
      </c>
      <c r="T19" s="103">
        <v>130</v>
      </c>
      <c r="U19" s="55">
        <f t="shared" si="5"/>
        <v>6.6258919469928651E-2</v>
      </c>
      <c r="V19" s="102">
        <v>591</v>
      </c>
      <c r="W19" s="103">
        <v>27</v>
      </c>
      <c r="X19" s="55">
        <f t="shared" si="6"/>
        <v>4.5685279187817257E-2</v>
      </c>
      <c r="Y19" s="102">
        <f t="shared" si="7"/>
        <v>21943</v>
      </c>
      <c r="Z19" s="103">
        <f t="shared" si="7"/>
        <v>2890</v>
      </c>
      <c r="AA19" s="55">
        <f t="shared" si="8"/>
        <v>0.13170487171307479</v>
      </c>
      <c r="AB19" s="57"/>
      <c r="AC19" s="96" t="s">
        <v>25</v>
      </c>
      <c r="AD19" s="150">
        <f t="shared" si="9"/>
        <v>0.26966819087818034</v>
      </c>
      <c r="AF19" s="48" t="str">
        <f t="shared" si="15"/>
        <v>八尾市</v>
      </c>
      <c r="AG19" s="122">
        <f t="shared" si="16"/>
        <v>0.23654092891968181</v>
      </c>
      <c r="AH19" s="122">
        <f t="shared" si="10"/>
        <v>0.22543016995671911</v>
      </c>
      <c r="AI19" s="206">
        <f t="shared" si="11"/>
        <v>1.1999999999999984</v>
      </c>
      <c r="AJ19" s="57"/>
      <c r="AK19" s="122">
        <f t="shared" si="12"/>
        <v>0.19335508953054267</v>
      </c>
      <c r="AL19" s="122">
        <f t="shared" si="13"/>
        <v>0.18831149423815075</v>
      </c>
      <c r="AM19" s="206">
        <f t="shared" si="14"/>
        <v>0.50000000000000044</v>
      </c>
      <c r="AN19" s="104">
        <v>0</v>
      </c>
      <c r="AO19" s="60"/>
    </row>
    <row r="20" spans="2:41" s="51" customFormat="1" ht="13.5" customHeight="1">
      <c r="B20" s="54">
        <v>16</v>
      </c>
      <c r="C20" s="47" t="s">
        <v>61</v>
      </c>
      <c r="D20" s="102">
        <v>28</v>
      </c>
      <c r="E20" s="103">
        <v>1</v>
      </c>
      <c r="F20" s="55">
        <f t="shared" si="0"/>
        <v>3.5714285714285712E-2</v>
      </c>
      <c r="G20" s="102">
        <v>97</v>
      </c>
      <c r="H20" s="103">
        <v>10</v>
      </c>
      <c r="I20" s="55">
        <f t="shared" si="1"/>
        <v>0.10309278350515463</v>
      </c>
      <c r="J20" s="102">
        <v>4687</v>
      </c>
      <c r="K20" s="103">
        <v>743</v>
      </c>
      <c r="L20" s="55">
        <f t="shared" si="2"/>
        <v>0.15852357584809046</v>
      </c>
      <c r="M20" s="102">
        <v>4224</v>
      </c>
      <c r="N20" s="103">
        <v>581</v>
      </c>
      <c r="O20" s="55">
        <f t="shared" si="3"/>
        <v>0.13754734848484848</v>
      </c>
      <c r="P20" s="102">
        <v>3219</v>
      </c>
      <c r="Q20" s="103">
        <v>336</v>
      </c>
      <c r="R20" s="55">
        <f t="shared" si="4"/>
        <v>0.10438024231127679</v>
      </c>
      <c r="S20" s="102">
        <v>1627</v>
      </c>
      <c r="T20" s="103">
        <v>117</v>
      </c>
      <c r="U20" s="55">
        <f t="shared" si="5"/>
        <v>7.1911493546404429E-2</v>
      </c>
      <c r="V20" s="102">
        <v>526</v>
      </c>
      <c r="W20" s="103">
        <v>24</v>
      </c>
      <c r="X20" s="55">
        <f t="shared" si="6"/>
        <v>4.5627376425855515E-2</v>
      </c>
      <c r="Y20" s="102">
        <f t="shared" si="7"/>
        <v>14408</v>
      </c>
      <c r="Z20" s="103">
        <f t="shared" si="7"/>
        <v>1812</v>
      </c>
      <c r="AA20" s="55">
        <f t="shared" si="8"/>
        <v>0.1257634647418101</v>
      </c>
      <c r="AB20" s="57"/>
      <c r="AC20" s="96" t="s">
        <v>15</v>
      </c>
      <c r="AD20" s="150">
        <f t="shared" si="9"/>
        <v>0.25469906160519379</v>
      </c>
      <c r="AF20" s="48" t="str">
        <f t="shared" si="15"/>
        <v>門真市</v>
      </c>
      <c r="AG20" s="122">
        <f t="shared" si="16"/>
        <v>0.23577100338719528</v>
      </c>
      <c r="AH20" s="122">
        <f t="shared" si="10"/>
        <v>0.23950179969148147</v>
      </c>
      <c r="AI20" s="206">
        <f t="shared" si="11"/>
        <v>-0.40000000000000036</v>
      </c>
      <c r="AJ20" s="57"/>
      <c r="AK20" s="122">
        <f t="shared" si="12"/>
        <v>0.19335508953054267</v>
      </c>
      <c r="AL20" s="122">
        <f t="shared" si="13"/>
        <v>0.18831149423815075</v>
      </c>
      <c r="AM20" s="206">
        <f t="shared" si="14"/>
        <v>0.50000000000000044</v>
      </c>
      <c r="AN20" s="104">
        <v>0</v>
      </c>
      <c r="AO20" s="60"/>
    </row>
    <row r="21" spans="2:41" s="51" customFormat="1" ht="13.5" customHeight="1">
      <c r="B21" s="54">
        <v>17</v>
      </c>
      <c r="C21" s="47" t="s">
        <v>142</v>
      </c>
      <c r="D21" s="102">
        <v>57</v>
      </c>
      <c r="E21" s="103">
        <v>7</v>
      </c>
      <c r="F21" s="55">
        <f t="shared" si="0"/>
        <v>0.12280701754385964</v>
      </c>
      <c r="G21" s="102">
        <v>165</v>
      </c>
      <c r="H21" s="103">
        <v>13</v>
      </c>
      <c r="I21" s="55">
        <f t="shared" si="1"/>
        <v>7.8787878787878782E-2</v>
      </c>
      <c r="J21" s="102">
        <v>6804</v>
      </c>
      <c r="K21" s="103">
        <v>1223</v>
      </c>
      <c r="L21" s="55">
        <f t="shared" si="2"/>
        <v>0.1797472075249853</v>
      </c>
      <c r="M21" s="102">
        <v>6168</v>
      </c>
      <c r="N21" s="103">
        <v>873</v>
      </c>
      <c r="O21" s="55">
        <f t="shared" si="3"/>
        <v>0.14153696498054474</v>
      </c>
      <c r="P21" s="102">
        <v>4475</v>
      </c>
      <c r="Q21" s="103">
        <v>418</v>
      </c>
      <c r="R21" s="55">
        <f t="shared" si="4"/>
        <v>9.3407821229050281E-2</v>
      </c>
      <c r="S21" s="102">
        <v>2108</v>
      </c>
      <c r="T21" s="103">
        <v>143</v>
      </c>
      <c r="U21" s="55">
        <f t="shared" si="5"/>
        <v>6.7836812144212527E-2</v>
      </c>
      <c r="V21" s="102">
        <v>701</v>
      </c>
      <c r="W21" s="103">
        <v>40</v>
      </c>
      <c r="X21" s="55">
        <f t="shared" si="6"/>
        <v>5.7061340941512127E-2</v>
      </c>
      <c r="Y21" s="102">
        <f t="shared" si="7"/>
        <v>20478</v>
      </c>
      <c r="Z21" s="103">
        <f t="shared" si="7"/>
        <v>2717</v>
      </c>
      <c r="AA21" s="55">
        <f t="shared" si="8"/>
        <v>0.13267897255591365</v>
      </c>
      <c r="AB21" s="57"/>
      <c r="AC21" s="96" t="s">
        <v>26</v>
      </c>
      <c r="AD21" s="150">
        <f t="shared" si="9"/>
        <v>0.26582010582010585</v>
      </c>
      <c r="AF21" s="48" t="str">
        <f t="shared" si="15"/>
        <v>太子町</v>
      </c>
      <c r="AG21" s="122">
        <f t="shared" si="16"/>
        <v>0.23500247892910262</v>
      </c>
      <c r="AH21" s="122">
        <f t="shared" si="10"/>
        <v>0.24065540194572452</v>
      </c>
      <c r="AI21" s="206">
        <f t="shared" si="11"/>
        <v>-0.60000000000000053</v>
      </c>
      <c r="AJ21" s="57"/>
      <c r="AK21" s="122">
        <f t="shared" si="12"/>
        <v>0.19335508953054267</v>
      </c>
      <c r="AL21" s="122">
        <f t="shared" si="13"/>
        <v>0.18831149423815075</v>
      </c>
      <c r="AM21" s="206">
        <f t="shared" si="14"/>
        <v>0.50000000000000044</v>
      </c>
      <c r="AN21" s="104">
        <v>0</v>
      </c>
      <c r="AO21" s="60"/>
    </row>
    <row r="22" spans="2:41" s="51" customFormat="1" ht="13.5" customHeight="1">
      <c r="B22" s="54">
        <v>18</v>
      </c>
      <c r="C22" s="47" t="s">
        <v>62</v>
      </c>
      <c r="D22" s="102">
        <v>31</v>
      </c>
      <c r="E22" s="103">
        <v>4</v>
      </c>
      <c r="F22" s="55">
        <f t="shared" si="0"/>
        <v>0.12903225806451613</v>
      </c>
      <c r="G22" s="102">
        <v>116</v>
      </c>
      <c r="H22" s="103">
        <v>10</v>
      </c>
      <c r="I22" s="55">
        <f t="shared" si="1"/>
        <v>8.6206896551724144E-2</v>
      </c>
      <c r="J22" s="102">
        <v>6173</v>
      </c>
      <c r="K22" s="103">
        <v>1054</v>
      </c>
      <c r="L22" s="55">
        <f t="shared" si="2"/>
        <v>0.17074356066742263</v>
      </c>
      <c r="M22" s="102">
        <v>5618</v>
      </c>
      <c r="N22" s="103">
        <v>761</v>
      </c>
      <c r="O22" s="55">
        <f t="shared" si="3"/>
        <v>0.13545745817016733</v>
      </c>
      <c r="P22" s="102">
        <v>4091</v>
      </c>
      <c r="Q22" s="103">
        <v>418</v>
      </c>
      <c r="R22" s="55">
        <f t="shared" si="4"/>
        <v>0.10217550721095087</v>
      </c>
      <c r="S22" s="102">
        <v>1964</v>
      </c>
      <c r="T22" s="103">
        <v>129</v>
      </c>
      <c r="U22" s="55">
        <f t="shared" si="5"/>
        <v>6.5682281059063138E-2</v>
      </c>
      <c r="V22" s="102">
        <v>663</v>
      </c>
      <c r="W22" s="103">
        <v>18</v>
      </c>
      <c r="X22" s="55">
        <f t="shared" si="6"/>
        <v>2.7149321266968326E-2</v>
      </c>
      <c r="Y22" s="102">
        <f t="shared" si="7"/>
        <v>18656</v>
      </c>
      <c r="Z22" s="103">
        <f t="shared" si="7"/>
        <v>2394</v>
      </c>
      <c r="AA22" s="55">
        <f t="shared" si="8"/>
        <v>0.12832332761578044</v>
      </c>
      <c r="AB22" s="57"/>
      <c r="AC22" s="96" t="s">
        <v>27</v>
      </c>
      <c r="AD22" s="150">
        <f t="shared" si="9"/>
        <v>0.15394268981384648</v>
      </c>
      <c r="AF22" s="48" t="str">
        <f t="shared" si="15"/>
        <v>茨木市</v>
      </c>
      <c r="AG22" s="122">
        <f t="shared" si="16"/>
        <v>0.22879723528411988</v>
      </c>
      <c r="AH22" s="122">
        <f t="shared" si="10"/>
        <v>0.22726062649747095</v>
      </c>
      <c r="AI22" s="206">
        <f t="shared" si="11"/>
        <v>0.20000000000000018</v>
      </c>
      <c r="AJ22" s="57"/>
      <c r="AK22" s="122">
        <f t="shared" si="12"/>
        <v>0.19335508953054267</v>
      </c>
      <c r="AL22" s="122">
        <f t="shared" si="13"/>
        <v>0.18831149423815075</v>
      </c>
      <c r="AM22" s="206">
        <f t="shared" si="14"/>
        <v>0.50000000000000044</v>
      </c>
      <c r="AN22" s="104">
        <v>0</v>
      </c>
      <c r="AO22" s="60"/>
    </row>
    <row r="23" spans="2:41" s="51" customFormat="1" ht="13.5" customHeight="1">
      <c r="B23" s="54">
        <v>19</v>
      </c>
      <c r="C23" s="47" t="s">
        <v>143</v>
      </c>
      <c r="D23" s="102">
        <v>36</v>
      </c>
      <c r="E23" s="103">
        <v>2</v>
      </c>
      <c r="F23" s="55">
        <f t="shared" si="0"/>
        <v>5.5555555555555552E-2</v>
      </c>
      <c r="G23" s="102">
        <v>144</v>
      </c>
      <c r="H23" s="103">
        <v>8</v>
      </c>
      <c r="I23" s="55">
        <f t="shared" si="1"/>
        <v>5.5555555555555552E-2</v>
      </c>
      <c r="J23" s="102">
        <v>4479</v>
      </c>
      <c r="K23" s="103">
        <v>662</v>
      </c>
      <c r="L23" s="55">
        <f t="shared" si="2"/>
        <v>0.14780084840366153</v>
      </c>
      <c r="M23" s="102">
        <v>3754</v>
      </c>
      <c r="N23" s="103">
        <v>518</v>
      </c>
      <c r="O23" s="55">
        <f t="shared" si="3"/>
        <v>0.13798614810868406</v>
      </c>
      <c r="P23" s="102">
        <v>2539</v>
      </c>
      <c r="Q23" s="103">
        <v>239</v>
      </c>
      <c r="R23" s="55">
        <f t="shared" si="4"/>
        <v>9.4131547853485625E-2</v>
      </c>
      <c r="S23" s="102">
        <v>1146</v>
      </c>
      <c r="T23" s="103">
        <v>73</v>
      </c>
      <c r="U23" s="55">
        <f t="shared" si="5"/>
        <v>6.3699825479930194E-2</v>
      </c>
      <c r="V23" s="102">
        <v>371</v>
      </c>
      <c r="W23" s="103">
        <v>15</v>
      </c>
      <c r="X23" s="55">
        <f t="shared" si="6"/>
        <v>4.0431266846361183E-2</v>
      </c>
      <c r="Y23" s="102">
        <f t="shared" si="7"/>
        <v>12469</v>
      </c>
      <c r="Z23" s="103">
        <f t="shared" si="7"/>
        <v>1517</v>
      </c>
      <c r="AA23" s="55">
        <f t="shared" si="8"/>
        <v>0.12166172106824925</v>
      </c>
      <c r="AB23" s="57"/>
      <c r="AC23" s="96" t="s">
        <v>16</v>
      </c>
      <c r="AD23" s="150">
        <f t="shared" si="9"/>
        <v>0.20841636384949008</v>
      </c>
      <c r="AF23" s="48" t="str">
        <f t="shared" si="15"/>
        <v>泉大津市</v>
      </c>
      <c r="AG23" s="122">
        <f t="shared" si="16"/>
        <v>0.22534189805221716</v>
      </c>
      <c r="AH23" s="122">
        <f t="shared" si="10"/>
        <v>0.22847999999999999</v>
      </c>
      <c r="AI23" s="206">
        <f t="shared" si="11"/>
        <v>-0.30000000000000027</v>
      </c>
      <c r="AJ23" s="57"/>
      <c r="AK23" s="122">
        <f t="shared" si="12"/>
        <v>0.19335508953054267</v>
      </c>
      <c r="AL23" s="122">
        <f t="shared" si="13"/>
        <v>0.18831149423815075</v>
      </c>
      <c r="AM23" s="206">
        <f t="shared" si="14"/>
        <v>0.50000000000000044</v>
      </c>
      <c r="AN23" s="104">
        <v>0</v>
      </c>
      <c r="AO23" s="60"/>
    </row>
    <row r="24" spans="2:41" s="51" customFormat="1" ht="13.5" customHeight="1">
      <c r="B24" s="54">
        <v>20</v>
      </c>
      <c r="C24" s="47" t="s">
        <v>144</v>
      </c>
      <c r="D24" s="102">
        <v>42</v>
      </c>
      <c r="E24" s="103">
        <v>4</v>
      </c>
      <c r="F24" s="55">
        <f t="shared" si="0"/>
        <v>9.5238095238095233E-2</v>
      </c>
      <c r="G24" s="102">
        <v>147</v>
      </c>
      <c r="H24" s="103">
        <v>11</v>
      </c>
      <c r="I24" s="55">
        <f t="shared" si="1"/>
        <v>7.4829931972789115E-2</v>
      </c>
      <c r="J24" s="102">
        <v>7152</v>
      </c>
      <c r="K24" s="103">
        <v>1057</v>
      </c>
      <c r="L24" s="55">
        <f t="shared" si="2"/>
        <v>0.14779082774049218</v>
      </c>
      <c r="M24" s="102">
        <v>6108</v>
      </c>
      <c r="N24" s="103">
        <v>779</v>
      </c>
      <c r="O24" s="55">
        <f t="shared" si="3"/>
        <v>0.12753765553372626</v>
      </c>
      <c r="P24" s="102">
        <v>4023</v>
      </c>
      <c r="Q24" s="103">
        <v>368</v>
      </c>
      <c r="R24" s="55">
        <f t="shared" si="4"/>
        <v>9.1474024359930406E-2</v>
      </c>
      <c r="S24" s="102">
        <v>1864</v>
      </c>
      <c r="T24" s="103">
        <v>125</v>
      </c>
      <c r="U24" s="55">
        <f t="shared" si="5"/>
        <v>6.7060085836909866E-2</v>
      </c>
      <c r="V24" s="102">
        <v>644</v>
      </c>
      <c r="W24" s="103">
        <v>25</v>
      </c>
      <c r="X24" s="55">
        <f t="shared" si="6"/>
        <v>3.8819875776397512E-2</v>
      </c>
      <c r="Y24" s="102">
        <f t="shared" si="7"/>
        <v>19980</v>
      </c>
      <c r="Z24" s="103">
        <f t="shared" si="7"/>
        <v>2369</v>
      </c>
      <c r="AA24" s="55">
        <f t="shared" si="8"/>
        <v>0.11856856856856857</v>
      </c>
      <c r="AB24" s="57"/>
      <c r="AC24" s="96" t="s">
        <v>48</v>
      </c>
      <c r="AD24" s="150">
        <f t="shared" si="9"/>
        <v>0.29161716171617164</v>
      </c>
      <c r="AF24" s="48" t="str">
        <f t="shared" si="15"/>
        <v>田尻町</v>
      </c>
      <c r="AG24" s="122">
        <f t="shared" si="16"/>
        <v>0.21448730009407338</v>
      </c>
      <c r="AH24" s="122">
        <f t="shared" si="10"/>
        <v>0.21249999999999999</v>
      </c>
      <c r="AI24" s="206">
        <f t="shared" si="11"/>
        <v>0.10000000000000009</v>
      </c>
      <c r="AJ24" s="57"/>
      <c r="AK24" s="122">
        <f t="shared" si="12"/>
        <v>0.19335508953054267</v>
      </c>
      <c r="AL24" s="122">
        <f t="shared" si="13"/>
        <v>0.18831149423815075</v>
      </c>
      <c r="AM24" s="206">
        <f t="shared" si="14"/>
        <v>0.50000000000000044</v>
      </c>
      <c r="AN24" s="104">
        <v>0</v>
      </c>
      <c r="AO24" s="60"/>
    </row>
    <row r="25" spans="2:41" s="51" customFormat="1" ht="13.5" customHeight="1">
      <c r="B25" s="54">
        <v>21</v>
      </c>
      <c r="C25" s="47" t="s">
        <v>145</v>
      </c>
      <c r="D25" s="102">
        <v>38</v>
      </c>
      <c r="E25" s="103">
        <v>8</v>
      </c>
      <c r="F25" s="55">
        <f t="shared" si="0"/>
        <v>0.21052631578947367</v>
      </c>
      <c r="G25" s="102">
        <v>112</v>
      </c>
      <c r="H25" s="103">
        <v>12</v>
      </c>
      <c r="I25" s="55">
        <f t="shared" si="1"/>
        <v>0.10714285714285714</v>
      </c>
      <c r="J25" s="102">
        <v>4631</v>
      </c>
      <c r="K25" s="103">
        <v>808</v>
      </c>
      <c r="L25" s="55">
        <f t="shared" si="2"/>
        <v>0.17447635499892031</v>
      </c>
      <c r="M25" s="102">
        <v>4290</v>
      </c>
      <c r="N25" s="103">
        <v>626</v>
      </c>
      <c r="O25" s="55">
        <f t="shared" si="3"/>
        <v>0.14592074592074591</v>
      </c>
      <c r="P25" s="102">
        <v>2717</v>
      </c>
      <c r="Q25" s="103">
        <v>271</v>
      </c>
      <c r="R25" s="55">
        <f t="shared" si="4"/>
        <v>9.9742362900257633E-2</v>
      </c>
      <c r="S25" s="102">
        <v>1070</v>
      </c>
      <c r="T25" s="103">
        <v>68</v>
      </c>
      <c r="U25" s="55">
        <f t="shared" si="5"/>
        <v>6.3551401869158877E-2</v>
      </c>
      <c r="V25" s="102">
        <v>316</v>
      </c>
      <c r="W25" s="103">
        <v>24</v>
      </c>
      <c r="X25" s="55">
        <f t="shared" si="6"/>
        <v>7.5949367088607597E-2</v>
      </c>
      <c r="Y25" s="102">
        <f t="shared" si="7"/>
        <v>13174</v>
      </c>
      <c r="Z25" s="103">
        <f t="shared" si="7"/>
        <v>1817</v>
      </c>
      <c r="AA25" s="55">
        <f t="shared" si="8"/>
        <v>0.13792318202520115</v>
      </c>
      <c r="AB25" s="57"/>
      <c r="AC25" s="96" t="s">
        <v>4</v>
      </c>
      <c r="AD25" s="150">
        <f t="shared" si="9"/>
        <v>0.25904649414796521</v>
      </c>
      <c r="AF25" s="48" t="str">
        <f t="shared" si="15"/>
        <v>大東市</v>
      </c>
      <c r="AG25" s="122">
        <f t="shared" si="16"/>
        <v>0.20841636384949008</v>
      </c>
      <c r="AH25" s="122">
        <f t="shared" si="10"/>
        <v>0.20521251979052491</v>
      </c>
      <c r="AI25" s="206">
        <f t="shared" si="11"/>
        <v>0.30000000000000027</v>
      </c>
      <c r="AJ25" s="57"/>
      <c r="AK25" s="122">
        <f t="shared" si="12"/>
        <v>0.19335508953054267</v>
      </c>
      <c r="AL25" s="122">
        <f t="shared" si="13"/>
        <v>0.18831149423815075</v>
      </c>
      <c r="AM25" s="206">
        <f t="shared" si="14"/>
        <v>0.50000000000000044</v>
      </c>
      <c r="AN25" s="104">
        <v>0</v>
      </c>
      <c r="AO25" s="60"/>
    </row>
    <row r="26" spans="2:41" s="51" customFormat="1" ht="13.5" customHeight="1">
      <c r="B26" s="54">
        <v>22</v>
      </c>
      <c r="C26" s="47" t="s">
        <v>63</v>
      </c>
      <c r="D26" s="102">
        <v>43</v>
      </c>
      <c r="E26" s="103">
        <v>5</v>
      </c>
      <c r="F26" s="55">
        <f t="shared" si="0"/>
        <v>0.11627906976744186</v>
      </c>
      <c r="G26" s="102">
        <v>150</v>
      </c>
      <c r="H26" s="103">
        <v>11</v>
      </c>
      <c r="I26" s="55">
        <f t="shared" si="1"/>
        <v>7.3333333333333334E-2</v>
      </c>
      <c r="J26" s="102">
        <v>6298</v>
      </c>
      <c r="K26" s="103">
        <v>909</v>
      </c>
      <c r="L26" s="55">
        <f t="shared" si="2"/>
        <v>0.1443315338202604</v>
      </c>
      <c r="M26" s="102">
        <v>5248</v>
      </c>
      <c r="N26" s="103">
        <v>672</v>
      </c>
      <c r="O26" s="55">
        <f t="shared" si="3"/>
        <v>0.12804878048780488</v>
      </c>
      <c r="P26" s="102">
        <v>3218</v>
      </c>
      <c r="Q26" s="103">
        <v>252</v>
      </c>
      <c r="R26" s="55">
        <f t="shared" si="4"/>
        <v>7.8309509011808581E-2</v>
      </c>
      <c r="S26" s="102">
        <v>1362</v>
      </c>
      <c r="T26" s="103">
        <v>78</v>
      </c>
      <c r="U26" s="55">
        <f t="shared" si="5"/>
        <v>5.7268722466960353E-2</v>
      </c>
      <c r="V26" s="102">
        <v>480</v>
      </c>
      <c r="W26" s="103">
        <v>13</v>
      </c>
      <c r="X26" s="55">
        <f t="shared" si="6"/>
        <v>2.7083333333333334E-2</v>
      </c>
      <c r="Y26" s="102">
        <f t="shared" si="7"/>
        <v>16799</v>
      </c>
      <c r="Z26" s="103">
        <f t="shared" si="7"/>
        <v>1940</v>
      </c>
      <c r="AA26" s="55">
        <f t="shared" si="8"/>
        <v>0.11548306446812311</v>
      </c>
      <c r="AB26" s="57"/>
      <c r="AC26" s="96" t="s">
        <v>22</v>
      </c>
      <c r="AD26" s="150">
        <f t="shared" si="9"/>
        <v>0.2030902945436987</v>
      </c>
      <c r="AF26" s="48" t="str">
        <f t="shared" si="15"/>
        <v>島本町</v>
      </c>
      <c r="AG26" s="122">
        <f t="shared" si="16"/>
        <v>0.20789241622574955</v>
      </c>
      <c r="AH26" s="122">
        <f t="shared" si="10"/>
        <v>0.19245894055054361</v>
      </c>
      <c r="AI26" s="206">
        <f t="shared" si="11"/>
        <v>1.5999999999999988</v>
      </c>
      <c r="AJ26" s="57"/>
      <c r="AK26" s="122">
        <f t="shared" si="12"/>
        <v>0.19335508953054267</v>
      </c>
      <c r="AL26" s="122">
        <f t="shared" si="13"/>
        <v>0.18831149423815075</v>
      </c>
      <c r="AM26" s="206">
        <f t="shared" si="14"/>
        <v>0.50000000000000044</v>
      </c>
      <c r="AN26" s="104">
        <v>0</v>
      </c>
      <c r="AO26" s="60"/>
    </row>
    <row r="27" spans="2:41" s="51" customFormat="1" ht="13.5" customHeight="1">
      <c r="B27" s="54">
        <v>23</v>
      </c>
      <c r="C27" s="47" t="s">
        <v>146</v>
      </c>
      <c r="D27" s="102">
        <v>74</v>
      </c>
      <c r="E27" s="103">
        <v>9</v>
      </c>
      <c r="F27" s="55">
        <f t="shared" si="0"/>
        <v>0.12162162162162163</v>
      </c>
      <c r="G27" s="102">
        <v>223</v>
      </c>
      <c r="H27" s="103">
        <v>12</v>
      </c>
      <c r="I27" s="55">
        <f t="shared" si="1"/>
        <v>5.3811659192825115E-2</v>
      </c>
      <c r="J27" s="102">
        <v>9436</v>
      </c>
      <c r="K27" s="103">
        <v>1372</v>
      </c>
      <c r="L27" s="55">
        <f t="shared" si="2"/>
        <v>0.14540059347181009</v>
      </c>
      <c r="M27" s="102">
        <v>9289</v>
      </c>
      <c r="N27" s="103">
        <v>1133</v>
      </c>
      <c r="O27" s="55">
        <f t="shared" si="3"/>
        <v>0.12197222521261708</v>
      </c>
      <c r="P27" s="102">
        <v>5796</v>
      </c>
      <c r="Q27" s="103">
        <v>497</v>
      </c>
      <c r="R27" s="55">
        <f t="shared" si="4"/>
        <v>8.5748792270531407E-2</v>
      </c>
      <c r="S27" s="102">
        <v>2268</v>
      </c>
      <c r="T27" s="103">
        <v>131</v>
      </c>
      <c r="U27" s="55">
        <f t="shared" si="5"/>
        <v>5.7760141093474424E-2</v>
      </c>
      <c r="V27" s="102">
        <v>605</v>
      </c>
      <c r="W27" s="103">
        <v>18</v>
      </c>
      <c r="X27" s="55">
        <f t="shared" si="6"/>
        <v>2.9752066115702479E-2</v>
      </c>
      <c r="Y27" s="102">
        <f t="shared" si="7"/>
        <v>27691</v>
      </c>
      <c r="Z27" s="103">
        <f t="shared" si="7"/>
        <v>3172</v>
      </c>
      <c r="AA27" s="55">
        <f t="shared" si="8"/>
        <v>0.11454985374309343</v>
      </c>
      <c r="AB27" s="57"/>
      <c r="AC27" s="96" t="s">
        <v>28</v>
      </c>
      <c r="AD27" s="150">
        <f t="shared" si="9"/>
        <v>0.28181607059916397</v>
      </c>
      <c r="AF27" s="48" t="str">
        <f t="shared" si="15"/>
        <v>柏原市</v>
      </c>
      <c r="AG27" s="122">
        <f t="shared" si="16"/>
        <v>0.2030902945436987</v>
      </c>
      <c r="AH27" s="122">
        <f t="shared" si="10"/>
        <v>0.21110779337115557</v>
      </c>
      <c r="AI27" s="206">
        <f t="shared" si="11"/>
        <v>-0.79999999999999793</v>
      </c>
      <c r="AJ27" s="57"/>
      <c r="AK27" s="122">
        <f t="shared" si="12"/>
        <v>0.19335508953054267</v>
      </c>
      <c r="AL27" s="122">
        <f t="shared" si="13"/>
        <v>0.18831149423815075</v>
      </c>
      <c r="AM27" s="206">
        <f t="shared" si="14"/>
        <v>0.50000000000000044</v>
      </c>
      <c r="AN27" s="104">
        <v>0</v>
      </c>
      <c r="AO27" s="60"/>
    </row>
    <row r="28" spans="2:41" s="51" customFormat="1" ht="13.5" customHeight="1">
      <c r="B28" s="54">
        <v>24</v>
      </c>
      <c r="C28" s="47" t="s">
        <v>147</v>
      </c>
      <c r="D28" s="102">
        <v>32</v>
      </c>
      <c r="E28" s="103">
        <v>1</v>
      </c>
      <c r="F28" s="55">
        <f t="shared" si="0"/>
        <v>3.125E-2</v>
      </c>
      <c r="G28" s="102">
        <v>96</v>
      </c>
      <c r="H28" s="103">
        <v>6</v>
      </c>
      <c r="I28" s="55">
        <f t="shared" si="1"/>
        <v>6.25E-2</v>
      </c>
      <c r="J28" s="102">
        <v>4236</v>
      </c>
      <c r="K28" s="103">
        <v>543</v>
      </c>
      <c r="L28" s="55">
        <f t="shared" si="2"/>
        <v>0.1281869688385269</v>
      </c>
      <c r="M28" s="102">
        <v>3570</v>
      </c>
      <c r="N28" s="103">
        <v>363</v>
      </c>
      <c r="O28" s="55">
        <f t="shared" si="3"/>
        <v>0.10168067226890756</v>
      </c>
      <c r="P28" s="102">
        <v>2467</v>
      </c>
      <c r="Q28" s="103">
        <v>168</v>
      </c>
      <c r="R28" s="55">
        <f t="shared" si="4"/>
        <v>6.8098905553303613E-2</v>
      </c>
      <c r="S28" s="102">
        <v>1136</v>
      </c>
      <c r="T28" s="103">
        <v>44</v>
      </c>
      <c r="U28" s="55">
        <f t="shared" si="5"/>
        <v>3.873239436619718E-2</v>
      </c>
      <c r="V28" s="102">
        <v>396</v>
      </c>
      <c r="W28" s="103">
        <v>8</v>
      </c>
      <c r="X28" s="55">
        <f t="shared" si="6"/>
        <v>2.0202020202020204E-2</v>
      </c>
      <c r="Y28" s="102">
        <f t="shared" si="7"/>
        <v>11933</v>
      </c>
      <c r="Z28" s="103">
        <f t="shared" si="7"/>
        <v>1133</v>
      </c>
      <c r="AA28" s="55">
        <f t="shared" si="8"/>
        <v>9.4946786223078852E-2</v>
      </c>
      <c r="AB28" s="57"/>
      <c r="AC28" s="96" t="s">
        <v>17</v>
      </c>
      <c r="AD28" s="150">
        <f t="shared" si="9"/>
        <v>0.23577100338719528</v>
      </c>
      <c r="AF28" s="48" t="str">
        <f t="shared" si="15"/>
        <v>四條畷市</v>
      </c>
      <c r="AG28" s="122">
        <f t="shared" si="16"/>
        <v>0.20226700251889168</v>
      </c>
      <c r="AH28" s="122">
        <f t="shared" si="10"/>
        <v>0.20387970316365056</v>
      </c>
      <c r="AI28" s="206">
        <f t="shared" si="11"/>
        <v>-0.1999999999999974</v>
      </c>
      <c r="AJ28" s="57"/>
      <c r="AK28" s="122">
        <f t="shared" si="12"/>
        <v>0.19335508953054267</v>
      </c>
      <c r="AL28" s="122">
        <f t="shared" si="13"/>
        <v>0.18831149423815075</v>
      </c>
      <c r="AM28" s="206">
        <f t="shared" si="14"/>
        <v>0.50000000000000044</v>
      </c>
      <c r="AN28" s="104">
        <v>0</v>
      </c>
      <c r="AO28" s="60"/>
    </row>
    <row r="29" spans="2:41" s="51" customFormat="1" ht="13.5" customHeight="1">
      <c r="B29" s="54">
        <v>25</v>
      </c>
      <c r="C29" s="47" t="s">
        <v>148</v>
      </c>
      <c r="D29" s="102">
        <v>13</v>
      </c>
      <c r="E29" s="103">
        <v>1</v>
      </c>
      <c r="F29" s="55">
        <f t="shared" si="0"/>
        <v>7.6923076923076927E-2</v>
      </c>
      <c r="G29" s="102">
        <v>48</v>
      </c>
      <c r="H29" s="103">
        <v>5</v>
      </c>
      <c r="I29" s="55">
        <f t="shared" si="1"/>
        <v>0.10416666666666667</v>
      </c>
      <c r="J29" s="102">
        <v>2805</v>
      </c>
      <c r="K29" s="103">
        <v>443</v>
      </c>
      <c r="L29" s="55">
        <f t="shared" si="2"/>
        <v>0.15793226381461675</v>
      </c>
      <c r="M29" s="102">
        <v>2439</v>
      </c>
      <c r="N29" s="103">
        <v>320</v>
      </c>
      <c r="O29" s="55">
        <f t="shared" si="3"/>
        <v>0.13120131201312013</v>
      </c>
      <c r="P29" s="102">
        <v>1699</v>
      </c>
      <c r="Q29" s="103">
        <v>201</v>
      </c>
      <c r="R29" s="55">
        <f t="shared" si="4"/>
        <v>0.11830488522660389</v>
      </c>
      <c r="S29" s="102">
        <v>930</v>
      </c>
      <c r="T29" s="103">
        <v>74</v>
      </c>
      <c r="U29" s="55">
        <f t="shared" si="5"/>
        <v>7.9569892473118284E-2</v>
      </c>
      <c r="V29" s="102">
        <v>296</v>
      </c>
      <c r="W29" s="103">
        <v>12</v>
      </c>
      <c r="X29" s="55">
        <f t="shared" si="6"/>
        <v>4.0540540540540543E-2</v>
      </c>
      <c r="Y29" s="102">
        <f t="shared" si="7"/>
        <v>8230</v>
      </c>
      <c r="Z29" s="103">
        <f t="shared" si="7"/>
        <v>1056</v>
      </c>
      <c r="AA29" s="55">
        <f t="shared" si="8"/>
        <v>0.12831105710814095</v>
      </c>
      <c r="AB29" s="57"/>
      <c r="AC29" s="96" t="s">
        <v>10</v>
      </c>
      <c r="AD29" s="150">
        <f t="shared" si="9"/>
        <v>0.15928739848048207</v>
      </c>
      <c r="AF29" s="48" t="str">
        <f t="shared" si="15"/>
        <v>枚方市</v>
      </c>
      <c r="AG29" s="122">
        <f t="shared" si="16"/>
        <v>0.1949222370995983</v>
      </c>
      <c r="AH29" s="122">
        <f t="shared" si="10"/>
        <v>0.18558858246592982</v>
      </c>
      <c r="AI29" s="206">
        <f t="shared" si="11"/>
        <v>0.9000000000000008</v>
      </c>
      <c r="AJ29" s="57"/>
      <c r="AK29" s="122">
        <f t="shared" si="12"/>
        <v>0.19335508953054267</v>
      </c>
      <c r="AL29" s="122">
        <f t="shared" si="13"/>
        <v>0.18831149423815075</v>
      </c>
      <c r="AM29" s="206">
        <f t="shared" si="14"/>
        <v>0.50000000000000044</v>
      </c>
      <c r="AN29" s="104">
        <v>0</v>
      </c>
      <c r="AO29" s="60"/>
    </row>
    <row r="30" spans="2:41" s="51" customFormat="1" ht="13.5" customHeight="1">
      <c r="B30" s="54">
        <v>26</v>
      </c>
      <c r="C30" s="47" t="s">
        <v>35</v>
      </c>
      <c r="D30" s="102">
        <v>359</v>
      </c>
      <c r="E30" s="103">
        <v>50</v>
      </c>
      <c r="F30" s="55">
        <f t="shared" si="0"/>
        <v>0.1392757660167131</v>
      </c>
      <c r="G30" s="102">
        <v>996</v>
      </c>
      <c r="H30" s="103">
        <v>117</v>
      </c>
      <c r="I30" s="55">
        <f t="shared" si="1"/>
        <v>0.11746987951807229</v>
      </c>
      <c r="J30" s="102">
        <v>45575</v>
      </c>
      <c r="K30" s="103">
        <v>9717</v>
      </c>
      <c r="L30" s="55">
        <f t="shared" si="2"/>
        <v>0.21320899616017552</v>
      </c>
      <c r="M30" s="102">
        <v>37736</v>
      </c>
      <c r="N30" s="103">
        <v>7411</v>
      </c>
      <c r="O30" s="55">
        <f t="shared" si="3"/>
        <v>0.19639071443714226</v>
      </c>
      <c r="P30" s="102">
        <v>22259</v>
      </c>
      <c r="Q30" s="103">
        <v>3048</v>
      </c>
      <c r="R30" s="55">
        <f t="shared" si="4"/>
        <v>0.13693337526393817</v>
      </c>
      <c r="S30" s="102">
        <v>9474</v>
      </c>
      <c r="T30" s="103">
        <v>793</v>
      </c>
      <c r="U30" s="55">
        <f t="shared" si="5"/>
        <v>8.3702765463373449E-2</v>
      </c>
      <c r="V30" s="102">
        <v>3219</v>
      </c>
      <c r="W30" s="103">
        <v>161</v>
      </c>
      <c r="X30" s="55">
        <f t="shared" si="6"/>
        <v>5.0015532774153465E-2</v>
      </c>
      <c r="Y30" s="102">
        <f t="shared" si="7"/>
        <v>119618</v>
      </c>
      <c r="Z30" s="103">
        <f t="shared" si="7"/>
        <v>21297</v>
      </c>
      <c r="AA30" s="55">
        <f t="shared" si="8"/>
        <v>0.17804176628935445</v>
      </c>
      <c r="AB30" s="57"/>
      <c r="AC30" s="96" t="s">
        <v>49</v>
      </c>
      <c r="AD30" s="150">
        <f t="shared" si="9"/>
        <v>0.18179620452073009</v>
      </c>
      <c r="AF30" s="48" t="str">
        <f t="shared" si="15"/>
        <v>能勢町</v>
      </c>
      <c r="AG30" s="122">
        <f t="shared" si="16"/>
        <v>0.19406041986687148</v>
      </c>
      <c r="AH30" s="122">
        <f t="shared" si="10"/>
        <v>0.19642857142857142</v>
      </c>
      <c r="AI30" s="206">
        <f t="shared" si="11"/>
        <v>-0.20000000000000018</v>
      </c>
      <c r="AJ30" s="57"/>
      <c r="AK30" s="122">
        <f t="shared" si="12"/>
        <v>0.19335508953054267</v>
      </c>
      <c r="AL30" s="122">
        <f t="shared" si="13"/>
        <v>0.18831149423815075</v>
      </c>
      <c r="AM30" s="206">
        <f t="shared" si="14"/>
        <v>0.50000000000000044</v>
      </c>
      <c r="AN30" s="104">
        <v>0</v>
      </c>
      <c r="AO30" s="60"/>
    </row>
    <row r="31" spans="2:41" s="51" customFormat="1" ht="13.5" customHeight="1">
      <c r="B31" s="54">
        <v>27</v>
      </c>
      <c r="C31" s="47" t="s">
        <v>36</v>
      </c>
      <c r="D31" s="102">
        <v>68</v>
      </c>
      <c r="E31" s="103">
        <v>12</v>
      </c>
      <c r="F31" s="55">
        <f t="shared" si="0"/>
        <v>0.17647058823529413</v>
      </c>
      <c r="G31" s="102">
        <v>154</v>
      </c>
      <c r="H31" s="103">
        <v>22</v>
      </c>
      <c r="I31" s="55">
        <f t="shared" si="1"/>
        <v>0.14285714285714285</v>
      </c>
      <c r="J31" s="102">
        <v>6934</v>
      </c>
      <c r="K31" s="103">
        <v>1276</v>
      </c>
      <c r="L31" s="55">
        <f t="shared" si="2"/>
        <v>0.1840207672339198</v>
      </c>
      <c r="M31" s="102">
        <v>5851</v>
      </c>
      <c r="N31" s="103">
        <v>1079</v>
      </c>
      <c r="O31" s="55">
        <f t="shared" si="3"/>
        <v>0.18441292086822766</v>
      </c>
      <c r="P31" s="102">
        <v>3884</v>
      </c>
      <c r="Q31" s="103">
        <v>481</v>
      </c>
      <c r="R31" s="55">
        <f t="shared" si="4"/>
        <v>0.12384140061791966</v>
      </c>
      <c r="S31" s="102">
        <v>1855</v>
      </c>
      <c r="T31" s="103">
        <v>140</v>
      </c>
      <c r="U31" s="55">
        <f t="shared" si="5"/>
        <v>7.5471698113207544E-2</v>
      </c>
      <c r="V31" s="102">
        <v>654</v>
      </c>
      <c r="W31" s="103">
        <v>33</v>
      </c>
      <c r="X31" s="55">
        <f t="shared" si="6"/>
        <v>5.0458715596330278E-2</v>
      </c>
      <c r="Y31" s="102">
        <f t="shared" si="7"/>
        <v>19400</v>
      </c>
      <c r="Z31" s="103">
        <f t="shared" si="7"/>
        <v>3043</v>
      </c>
      <c r="AA31" s="55">
        <f t="shared" si="8"/>
        <v>0.15685567010309279</v>
      </c>
      <c r="AB31" s="57"/>
      <c r="AC31" s="96" t="s">
        <v>29</v>
      </c>
      <c r="AD31" s="150">
        <f t="shared" si="9"/>
        <v>0.35018765638031696</v>
      </c>
      <c r="AF31" s="48" t="str">
        <f t="shared" si="15"/>
        <v>忠岡町</v>
      </c>
      <c r="AG31" s="122">
        <f t="shared" si="16"/>
        <v>0.18524153670597185</v>
      </c>
      <c r="AH31" s="122">
        <f t="shared" si="10"/>
        <v>0.15650485436893205</v>
      </c>
      <c r="AI31" s="206">
        <f t="shared" si="11"/>
        <v>2.8</v>
      </c>
      <c r="AJ31" s="57"/>
      <c r="AK31" s="122">
        <f t="shared" si="12"/>
        <v>0.19335508953054267</v>
      </c>
      <c r="AL31" s="122">
        <f t="shared" si="13"/>
        <v>0.18831149423815075</v>
      </c>
      <c r="AM31" s="206">
        <f t="shared" si="14"/>
        <v>0.50000000000000044</v>
      </c>
      <c r="AN31" s="104">
        <v>0</v>
      </c>
      <c r="AO31" s="60"/>
    </row>
    <row r="32" spans="2:41" s="51" customFormat="1" ht="13.5" customHeight="1">
      <c r="B32" s="54">
        <v>28</v>
      </c>
      <c r="C32" s="47" t="s">
        <v>37</v>
      </c>
      <c r="D32" s="102">
        <v>56</v>
      </c>
      <c r="E32" s="103">
        <v>9</v>
      </c>
      <c r="F32" s="55">
        <f t="shared" si="0"/>
        <v>0.16071428571428573</v>
      </c>
      <c r="G32" s="102">
        <v>144</v>
      </c>
      <c r="H32" s="103">
        <v>14</v>
      </c>
      <c r="I32" s="55">
        <f t="shared" si="1"/>
        <v>9.7222222222222224E-2</v>
      </c>
      <c r="J32" s="102">
        <v>6639</v>
      </c>
      <c r="K32" s="103">
        <v>1338</v>
      </c>
      <c r="L32" s="55">
        <f t="shared" si="2"/>
        <v>0.20153637596023496</v>
      </c>
      <c r="M32" s="102">
        <v>5164</v>
      </c>
      <c r="N32" s="103">
        <v>910</v>
      </c>
      <c r="O32" s="55">
        <f t="shared" si="3"/>
        <v>0.17621998450813323</v>
      </c>
      <c r="P32" s="102">
        <v>2688</v>
      </c>
      <c r="Q32" s="103">
        <v>290</v>
      </c>
      <c r="R32" s="55">
        <f t="shared" si="4"/>
        <v>0.10788690476190477</v>
      </c>
      <c r="S32" s="102">
        <v>1089</v>
      </c>
      <c r="T32" s="103">
        <v>62</v>
      </c>
      <c r="U32" s="55">
        <f t="shared" si="5"/>
        <v>5.6932966023875112E-2</v>
      </c>
      <c r="V32" s="102">
        <v>393</v>
      </c>
      <c r="W32" s="103">
        <v>17</v>
      </c>
      <c r="X32" s="55">
        <f t="shared" si="6"/>
        <v>4.3256997455470736E-2</v>
      </c>
      <c r="Y32" s="102">
        <f t="shared" si="7"/>
        <v>16173</v>
      </c>
      <c r="Z32" s="103">
        <f t="shared" si="7"/>
        <v>2640</v>
      </c>
      <c r="AA32" s="55">
        <f t="shared" si="8"/>
        <v>0.16323502133184939</v>
      </c>
      <c r="AB32" s="57"/>
      <c r="AC32" s="96" t="s">
        <v>23</v>
      </c>
      <c r="AD32" s="150">
        <f t="shared" si="9"/>
        <v>0.17779621971984147</v>
      </c>
      <c r="AF32" s="48" t="str">
        <f t="shared" si="15"/>
        <v>高石市</v>
      </c>
      <c r="AG32" s="122">
        <f t="shared" si="16"/>
        <v>0.18179620452073009</v>
      </c>
      <c r="AH32" s="122">
        <f t="shared" si="10"/>
        <v>0.16936085550857996</v>
      </c>
      <c r="AI32" s="206">
        <f t="shared" si="11"/>
        <v>1.2999999999999985</v>
      </c>
      <c r="AJ32" s="57"/>
      <c r="AK32" s="122">
        <f t="shared" si="12"/>
        <v>0.19335508953054267</v>
      </c>
      <c r="AL32" s="122">
        <f t="shared" si="13"/>
        <v>0.18831149423815075</v>
      </c>
      <c r="AM32" s="206">
        <f t="shared" si="14"/>
        <v>0.50000000000000044</v>
      </c>
      <c r="AN32" s="104">
        <v>0</v>
      </c>
      <c r="AO32" s="60"/>
    </row>
    <row r="33" spans="2:41" s="51" customFormat="1" ht="13.5" customHeight="1">
      <c r="B33" s="54">
        <v>29</v>
      </c>
      <c r="C33" s="47" t="s">
        <v>38</v>
      </c>
      <c r="D33" s="102">
        <v>40</v>
      </c>
      <c r="E33" s="103">
        <v>6</v>
      </c>
      <c r="F33" s="55">
        <f t="shared" si="0"/>
        <v>0.15</v>
      </c>
      <c r="G33" s="102">
        <v>106</v>
      </c>
      <c r="H33" s="103">
        <v>7</v>
      </c>
      <c r="I33" s="55">
        <f t="shared" si="1"/>
        <v>6.6037735849056603E-2</v>
      </c>
      <c r="J33" s="102">
        <v>5167</v>
      </c>
      <c r="K33" s="103">
        <v>1118</v>
      </c>
      <c r="L33" s="55">
        <f t="shared" si="2"/>
        <v>0.21637313721695375</v>
      </c>
      <c r="M33" s="102">
        <v>4401</v>
      </c>
      <c r="N33" s="103">
        <v>939</v>
      </c>
      <c r="O33" s="55">
        <f t="shared" si="3"/>
        <v>0.21336059986366734</v>
      </c>
      <c r="P33" s="102">
        <v>2617</v>
      </c>
      <c r="Q33" s="103">
        <v>388</v>
      </c>
      <c r="R33" s="55">
        <f t="shared" si="4"/>
        <v>0.14826136797860145</v>
      </c>
      <c r="S33" s="102">
        <v>1156</v>
      </c>
      <c r="T33" s="103">
        <v>105</v>
      </c>
      <c r="U33" s="55">
        <f t="shared" si="5"/>
        <v>9.0830449826989623E-2</v>
      </c>
      <c r="V33" s="102">
        <v>374</v>
      </c>
      <c r="W33" s="103">
        <v>19</v>
      </c>
      <c r="X33" s="55">
        <f t="shared" si="6"/>
        <v>5.0802139037433157E-2</v>
      </c>
      <c r="Y33" s="102">
        <f t="shared" si="7"/>
        <v>13861</v>
      </c>
      <c r="Z33" s="103">
        <f t="shared" si="7"/>
        <v>2582</v>
      </c>
      <c r="AA33" s="55">
        <f t="shared" si="8"/>
        <v>0.18627804631700454</v>
      </c>
      <c r="AB33" s="57"/>
      <c r="AC33" s="96" t="s">
        <v>50</v>
      </c>
      <c r="AD33" s="150">
        <f t="shared" si="9"/>
        <v>0.16426672574213558</v>
      </c>
      <c r="AF33" s="48" t="str">
        <f t="shared" si="15"/>
        <v>堺市</v>
      </c>
      <c r="AG33" s="122">
        <f t="shared" si="16"/>
        <v>0.17804176628935445</v>
      </c>
      <c r="AH33" s="122">
        <f t="shared" si="10"/>
        <v>0.17035214914552047</v>
      </c>
      <c r="AI33" s="206">
        <f t="shared" si="11"/>
        <v>0.79999999999999793</v>
      </c>
      <c r="AJ33" s="57"/>
      <c r="AK33" s="122">
        <f t="shared" si="12"/>
        <v>0.19335508953054267</v>
      </c>
      <c r="AL33" s="122">
        <f t="shared" si="13"/>
        <v>0.18831149423815075</v>
      </c>
      <c r="AM33" s="206">
        <f t="shared" si="14"/>
        <v>0.50000000000000044</v>
      </c>
      <c r="AN33" s="104">
        <v>0</v>
      </c>
      <c r="AO33" s="60"/>
    </row>
    <row r="34" spans="2:41" s="51" customFormat="1" ht="13.5" customHeight="1">
      <c r="B34" s="54">
        <v>30</v>
      </c>
      <c r="C34" s="47" t="s">
        <v>39</v>
      </c>
      <c r="D34" s="102">
        <v>47</v>
      </c>
      <c r="E34" s="103">
        <v>3</v>
      </c>
      <c r="F34" s="55">
        <f t="shared" si="0"/>
        <v>6.3829787234042548E-2</v>
      </c>
      <c r="G34" s="102">
        <v>121</v>
      </c>
      <c r="H34" s="103">
        <v>12</v>
      </c>
      <c r="I34" s="55">
        <f t="shared" si="1"/>
        <v>9.9173553719008267E-2</v>
      </c>
      <c r="J34" s="102">
        <v>6703</v>
      </c>
      <c r="K34" s="103">
        <v>1457</v>
      </c>
      <c r="L34" s="55">
        <f t="shared" si="2"/>
        <v>0.21736535879456959</v>
      </c>
      <c r="M34" s="102">
        <v>5762</v>
      </c>
      <c r="N34" s="103">
        <v>1050</v>
      </c>
      <c r="O34" s="55">
        <f t="shared" si="3"/>
        <v>0.18222839291912529</v>
      </c>
      <c r="P34" s="102">
        <v>3701</v>
      </c>
      <c r="Q34" s="103">
        <v>538</v>
      </c>
      <c r="R34" s="55">
        <f t="shared" si="4"/>
        <v>0.14536611726560389</v>
      </c>
      <c r="S34" s="102">
        <v>1617</v>
      </c>
      <c r="T34" s="103">
        <v>127</v>
      </c>
      <c r="U34" s="55">
        <f t="shared" si="5"/>
        <v>7.8540507111935678E-2</v>
      </c>
      <c r="V34" s="102">
        <v>585</v>
      </c>
      <c r="W34" s="103">
        <v>25</v>
      </c>
      <c r="X34" s="55">
        <f t="shared" si="6"/>
        <v>4.2735042735042736E-2</v>
      </c>
      <c r="Y34" s="102">
        <f t="shared" si="7"/>
        <v>18536</v>
      </c>
      <c r="Z34" s="103">
        <f t="shared" si="7"/>
        <v>3212</v>
      </c>
      <c r="AA34" s="55">
        <f t="shared" si="8"/>
        <v>0.17328441950798446</v>
      </c>
      <c r="AB34" s="57"/>
      <c r="AC34" s="96" t="s">
        <v>18</v>
      </c>
      <c r="AD34" s="150">
        <f t="shared" si="9"/>
        <v>0.20226700251889168</v>
      </c>
      <c r="AF34" s="48" t="str">
        <f t="shared" si="15"/>
        <v>東大阪市</v>
      </c>
      <c r="AG34" s="122">
        <f t="shared" si="16"/>
        <v>0.17779621971984147</v>
      </c>
      <c r="AH34" s="122">
        <f t="shared" si="10"/>
        <v>0.17688946431461403</v>
      </c>
      <c r="AI34" s="206">
        <f t="shared" si="11"/>
        <v>0.10000000000000009</v>
      </c>
      <c r="AJ34" s="57"/>
      <c r="AK34" s="122">
        <f t="shared" si="12"/>
        <v>0.19335508953054267</v>
      </c>
      <c r="AL34" s="122">
        <f t="shared" si="13"/>
        <v>0.18831149423815075</v>
      </c>
      <c r="AM34" s="206">
        <f t="shared" si="14"/>
        <v>0.50000000000000044</v>
      </c>
      <c r="AN34" s="104">
        <v>0</v>
      </c>
      <c r="AO34" s="60"/>
    </row>
    <row r="35" spans="2:41" s="51" customFormat="1" ht="13.5" customHeight="1">
      <c r="B35" s="54">
        <v>31</v>
      </c>
      <c r="C35" s="47" t="s">
        <v>40</v>
      </c>
      <c r="D35" s="102">
        <v>85</v>
      </c>
      <c r="E35" s="103">
        <v>9</v>
      </c>
      <c r="F35" s="55">
        <f t="shared" si="0"/>
        <v>0.10588235294117647</v>
      </c>
      <c r="G35" s="102">
        <v>258</v>
      </c>
      <c r="H35" s="103">
        <v>28</v>
      </c>
      <c r="I35" s="55">
        <f t="shared" si="1"/>
        <v>0.10852713178294573</v>
      </c>
      <c r="J35" s="102">
        <v>10091</v>
      </c>
      <c r="K35" s="103">
        <v>2298</v>
      </c>
      <c r="L35" s="55">
        <f t="shared" si="2"/>
        <v>0.22772767812902586</v>
      </c>
      <c r="M35" s="102">
        <v>7980</v>
      </c>
      <c r="N35" s="103">
        <v>1709</v>
      </c>
      <c r="O35" s="55">
        <f t="shared" si="3"/>
        <v>0.21416040100250627</v>
      </c>
      <c r="P35" s="102">
        <v>4259</v>
      </c>
      <c r="Q35" s="103">
        <v>592</v>
      </c>
      <c r="R35" s="55">
        <f t="shared" si="4"/>
        <v>0.13899976520309931</v>
      </c>
      <c r="S35" s="102">
        <v>1662</v>
      </c>
      <c r="T35" s="103">
        <v>184</v>
      </c>
      <c r="U35" s="55">
        <f t="shared" si="5"/>
        <v>0.11070998796630566</v>
      </c>
      <c r="V35" s="102">
        <v>547</v>
      </c>
      <c r="W35" s="103">
        <v>35</v>
      </c>
      <c r="X35" s="55">
        <f t="shared" si="6"/>
        <v>6.3985374771480807E-2</v>
      </c>
      <c r="Y35" s="102">
        <f t="shared" si="7"/>
        <v>24882</v>
      </c>
      <c r="Z35" s="103">
        <f t="shared" si="7"/>
        <v>4855</v>
      </c>
      <c r="AA35" s="55">
        <f t="shared" si="8"/>
        <v>0.19512097098303996</v>
      </c>
      <c r="AB35" s="57"/>
      <c r="AC35" s="96" t="s">
        <v>19</v>
      </c>
      <c r="AD35" s="150">
        <f t="shared" si="9"/>
        <v>0.16189123715646145</v>
      </c>
      <c r="AF35" s="48" t="str">
        <f t="shared" si="15"/>
        <v>豊中市</v>
      </c>
      <c r="AG35" s="122">
        <f t="shared" si="16"/>
        <v>0.17588759022459971</v>
      </c>
      <c r="AH35" s="122">
        <f t="shared" si="10"/>
        <v>0.1803740615367159</v>
      </c>
      <c r="AI35" s="206">
        <f t="shared" si="11"/>
        <v>-0.40000000000000036</v>
      </c>
      <c r="AJ35" s="57"/>
      <c r="AK35" s="122">
        <f t="shared" si="12"/>
        <v>0.19335508953054267</v>
      </c>
      <c r="AL35" s="122">
        <f t="shared" si="13"/>
        <v>0.18831149423815075</v>
      </c>
      <c r="AM35" s="206">
        <f t="shared" si="14"/>
        <v>0.50000000000000044</v>
      </c>
      <c r="AN35" s="104">
        <v>0</v>
      </c>
      <c r="AO35" s="60"/>
    </row>
    <row r="36" spans="2:41" s="51" customFormat="1" ht="13.5" customHeight="1">
      <c r="B36" s="54">
        <v>32</v>
      </c>
      <c r="C36" s="47" t="s">
        <v>41</v>
      </c>
      <c r="D36" s="102">
        <v>51</v>
      </c>
      <c r="E36" s="103">
        <v>10</v>
      </c>
      <c r="F36" s="55">
        <f t="shared" si="0"/>
        <v>0.19607843137254902</v>
      </c>
      <c r="G36" s="102">
        <v>166</v>
      </c>
      <c r="H36" s="103">
        <v>28</v>
      </c>
      <c r="I36" s="55">
        <f t="shared" si="1"/>
        <v>0.16867469879518071</v>
      </c>
      <c r="J36" s="102">
        <v>7612</v>
      </c>
      <c r="K36" s="103">
        <v>1625</v>
      </c>
      <c r="L36" s="55">
        <f t="shared" si="2"/>
        <v>0.21347871781397793</v>
      </c>
      <c r="M36" s="102">
        <v>6709</v>
      </c>
      <c r="N36" s="103">
        <v>1310</v>
      </c>
      <c r="O36" s="55">
        <f t="shared" si="3"/>
        <v>0.19526009837531674</v>
      </c>
      <c r="P36" s="102">
        <v>4100</v>
      </c>
      <c r="Q36" s="103">
        <v>566</v>
      </c>
      <c r="R36" s="55">
        <f t="shared" si="4"/>
        <v>0.13804878048780489</v>
      </c>
      <c r="S36" s="102">
        <v>1620</v>
      </c>
      <c r="T36" s="103">
        <v>113</v>
      </c>
      <c r="U36" s="55">
        <f t="shared" si="5"/>
        <v>6.9753086419753085E-2</v>
      </c>
      <c r="V36" s="102">
        <v>516</v>
      </c>
      <c r="W36" s="103">
        <v>22</v>
      </c>
      <c r="X36" s="55">
        <f t="shared" si="6"/>
        <v>4.2635658914728682E-2</v>
      </c>
      <c r="Y36" s="102">
        <f t="shared" si="7"/>
        <v>20774</v>
      </c>
      <c r="Z36" s="103">
        <f t="shared" si="7"/>
        <v>3674</v>
      </c>
      <c r="AA36" s="55">
        <f t="shared" si="8"/>
        <v>0.17685568499085394</v>
      </c>
      <c r="AB36" s="57"/>
      <c r="AC36" s="96" t="s">
        <v>30</v>
      </c>
      <c r="AD36" s="150">
        <f t="shared" si="9"/>
        <v>0.24893001735106998</v>
      </c>
      <c r="AF36" s="48" t="str">
        <f t="shared" si="15"/>
        <v>貝塚市</v>
      </c>
      <c r="AG36" s="122">
        <f t="shared" si="16"/>
        <v>0.17534899557371467</v>
      </c>
      <c r="AH36" s="122">
        <f t="shared" si="10"/>
        <v>0.17987990601340179</v>
      </c>
      <c r="AI36" s="206">
        <f t="shared" si="11"/>
        <v>-0.50000000000000044</v>
      </c>
      <c r="AJ36" s="57"/>
      <c r="AK36" s="122">
        <f t="shared" si="12"/>
        <v>0.19335508953054267</v>
      </c>
      <c r="AL36" s="122">
        <f t="shared" si="13"/>
        <v>0.18831149423815075</v>
      </c>
      <c r="AM36" s="206">
        <f t="shared" si="14"/>
        <v>0.50000000000000044</v>
      </c>
      <c r="AN36" s="104">
        <v>0</v>
      </c>
      <c r="AO36" s="60"/>
    </row>
    <row r="37" spans="2:41" s="51" customFormat="1" ht="13.5" customHeight="1">
      <c r="B37" s="54">
        <v>33</v>
      </c>
      <c r="C37" s="47" t="s">
        <v>42</v>
      </c>
      <c r="D37" s="102">
        <v>12</v>
      </c>
      <c r="E37" s="103">
        <v>1</v>
      </c>
      <c r="F37" s="55">
        <f t="shared" si="0"/>
        <v>8.3333333333333329E-2</v>
      </c>
      <c r="G37" s="102">
        <v>47</v>
      </c>
      <c r="H37" s="103">
        <v>6</v>
      </c>
      <c r="I37" s="55">
        <f t="shared" si="1"/>
        <v>0.1276595744680851</v>
      </c>
      <c r="J37" s="102">
        <v>2429</v>
      </c>
      <c r="K37" s="103">
        <v>605</v>
      </c>
      <c r="L37" s="55">
        <f t="shared" si="2"/>
        <v>0.24907369287772746</v>
      </c>
      <c r="M37" s="102">
        <v>1869</v>
      </c>
      <c r="N37" s="103">
        <v>414</v>
      </c>
      <c r="O37" s="55">
        <f t="shared" si="3"/>
        <v>0.22150882825040127</v>
      </c>
      <c r="P37" s="102">
        <v>1010</v>
      </c>
      <c r="Q37" s="103">
        <v>193</v>
      </c>
      <c r="R37" s="55">
        <f t="shared" si="4"/>
        <v>0.19108910891089109</v>
      </c>
      <c r="S37" s="102">
        <v>475</v>
      </c>
      <c r="T37" s="103">
        <v>62</v>
      </c>
      <c r="U37" s="55">
        <f t="shared" si="5"/>
        <v>0.13052631578947368</v>
      </c>
      <c r="V37" s="102">
        <v>150</v>
      </c>
      <c r="W37" s="103">
        <v>10</v>
      </c>
      <c r="X37" s="55">
        <f t="shared" si="6"/>
        <v>6.6666666666666666E-2</v>
      </c>
      <c r="Y37" s="102">
        <f t="shared" si="7"/>
        <v>5992</v>
      </c>
      <c r="Z37" s="103">
        <f t="shared" si="7"/>
        <v>1291</v>
      </c>
      <c r="AA37" s="55">
        <f t="shared" si="8"/>
        <v>0.21545393858477971</v>
      </c>
      <c r="AB37" s="57"/>
      <c r="AC37" s="96" t="s">
        <v>51</v>
      </c>
      <c r="AD37" s="150">
        <f t="shared" si="9"/>
        <v>0.12398078856249302</v>
      </c>
      <c r="AF37" s="48" t="str">
        <f t="shared" si="15"/>
        <v>泉佐野市</v>
      </c>
      <c r="AG37" s="122">
        <f t="shared" si="16"/>
        <v>0.16793090499436725</v>
      </c>
      <c r="AH37" s="122">
        <f t="shared" si="10"/>
        <v>0.16475743830245251</v>
      </c>
      <c r="AI37" s="206">
        <f t="shared" si="11"/>
        <v>0.30000000000000027</v>
      </c>
      <c r="AJ37" s="57"/>
      <c r="AK37" s="122">
        <f t="shared" si="12"/>
        <v>0.19335508953054267</v>
      </c>
      <c r="AL37" s="122">
        <f t="shared" si="13"/>
        <v>0.18831149423815075</v>
      </c>
      <c r="AM37" s="206">
        <f t="shared" si="14"/>
        <v>0.50000000000000044</v>
      </c>
      <c r="AN37" s="104">
        <v>0</v>
      </c>
      <c r="AO37" s="60"/>
    </row>
    <row r="38" spans="2:41" s="51" customFormat="1" ht="13.5" customHeight="1">
      <c r="B38" s="54">
        <v>34</v>
      </c>
      <c r="C38" s="47" t="s">
        <v>44</v>
      </c>
      <c r="D38" s="102">
        <v>105</v>
      </c>
      <c r="E38" s="103">
        <v>15</v>
      </c>
      <c r="F38" s="55">
        <f t="shared" si="0"/>
        <v>0.14285714285714285</v>
      </c>
      <c r="G38" s="102">
        <v>215</v>
      </c>
      <c r="H38" s="103">
        <v>27</v>
      </c>
      <c r="I38" s="55">
        <f t="shared" si="1"/>
        <v>0.12558139534883722</v>
      </c>
      <c r="J38" s="102">
        <v>9903</v>
      </c>
      <c r="K38" s="103">
        <v>1982</v>
      </c>
      <c r="L38" s="55">
        <f t="shared" si="2"/>
        <v>0.20014137130162576</v>
      </c>
      <c r="M38" s="102">
        <v>8273</v>
      </c>
      <c r="N38" s="103">
        <v>1456</v>
      </c>
      <c r="O38" s="55">
        <f t="shared" si="3"/>
        <v>0.17599419799347274</v>
      </c>
      <c r="P38" s="102">
        <v>5120</v>
      </c>
      <c r="Q38" s="103">
        <v>590</v>
      </c>
      <c r="R38" s="55">
        <f t="shared" si="4"/>
        <v>0.115234375</v>
      </c>
      <c r="S38" s="102">
        <v>2194</v>
      </c>
      <c r="T38" s="103">
        <v>163</v>
      </c>
      <c r="U38" s="55">
        <f t="shared" si="5"/>
        <v>7.4293527803099363E-2</v>
      </c>
      <c r="V38" s="102">
        <v>692</v>
      </c>
      <c r="W38" s="103">
        <v>18</v>
      </c>
      <c r="X38" s="55">
        <f t="shared" si="6"/>
        <v>2.6011560693641619E-2</v>
      </c>
      <c r="Y38" s="102">
        <f t="shared" si="7"/>
        <v>26502</v>
      </c>
      <c r="Z38" s="103">
        <f t="shared" si="7"/>
        <v>4251</v>
      </c>
      <c r="AA38" s="55">
        <f t="shared" si="8"/>
        <v>0.1604029884537016</v>
      </c>
      <c r="AB38" s="57"/>
      <c r="AC38" s="96" t="s">
        <v>11</v>
      </c>
      <c r="AD38" s="150">
        <f t="shared" si="9"/>
        <v>0.20789241622574955</v>
      </c>
      <c r="AF38" s="48" t="str">
        <f t="shared" si="15"/>
        <v>泉南市</v>
      </c>
      <c r="AG38" s="122">
        <f t="shared" si="16"/>
        <v>0.16426672574213558</v>
      </c>
      <c r="AH38" s="122">
        <f t="shared" si="10"/>
        <v>0.16027834816335843</v>
      </c>
      <c r="AI38" s="206">
        <f t="shared" si="11"/>
        <v>0.40000000000000036</v>
      </c>
      <c r="AJ38" s="57"/>
      <c r="AK38" s="122">
        <f t="shared" si="12"/>
        <v>0.19335508953054267</v>
      </c>
      <c r="AL38" s="122">
        <f t="shared" si="13"/>
        <v>0.18831149423815075</v>
      </c>
      <c r="AM38" s="206">
        <f t="shared" si="14"/>
        <v>0.50000000000000044</v>
      </c>
      <c r="AN38" s="104">
        <v>0</v>
      </c>
      <c r="AO38" s="60"/>
    </row>
    <row r="39" spans="2:41" s="51" customFormat="1" ht="13.5" customHeight="1">
      <c r="B39" s="54">
        <v>35</v>
      </c>
      <c r="C39" s="47" t="s">
        <v>1</v>
      </c>
      <c r="D39" s="102">
        <v>18</v>
      </c>
      <c r="E39" s="103">
        <v>0</v>
      </c>
      <c r="F39" s="55">
        <f t="shared" si="0"/>
        <v>0</v>
      </c>
      <c r="G39" s="102">
        <v>45</v>
      </c>
      <c r="H39" s="103">
        <v>11</v>
      </c>
      <c r="I39" s="55">
        <f t="shared" si="1"/>
        <v>0.24444444444444444</v>
      </c>
      <c r="J39" s="102">
        <v>19839</v>
      </c>
      <c r="K39" s="103">
        <v>4069</v>
      </c>
      <c r="L39" s="55">
        <f t="shared" si="2"/>
        <v>0.20510106356167146</v>
      </c>
      <c r="M39" s="102">
        <v>17218</v>
      </c>
      <c r="N39" s="103">
        <v>3473</v>
      </c>
      <c r="O39" s="55">
        <f t="shared" si="3"/>
        <v>0.20170751539087001</v>
      </c>
      <c r="P39" s="102">
        <v>11164</v>
      </c>
      <c r="Q39" s="103">
        <v>1578</v>
      </c>
      <c r="R39" s="55">
        <f t="shared" si="4"/>
        <v>0.14134718738803295</v>
      </c>
      <c r="S39" s="102">
        <v>4743</v>
      </c>
      <c r="T39" s="103">
        <v>385</v>
      </c>
      <c r="U39" s="55">
        <f t="shared" si="5"/>
        <v>8.1172253847775669E-2</v>
      </c>
      <c r="V39" s="102">
        <v>1559</v>
      </c>
      <c r="W39" s="103">
        <v>85</v>
      </c>
      <c r="X39" s="55">
        <f t="shared" si="6"/>
        <v>5.4522129570237332E-2</v>
      </c>
      <c r="Y39" s="102">
        <f t="shared" si="7"/>
        <v>54586</v>
      </c>
      <c r="Z39" s="103">
        <f t="shared" si="7"/>
        <v>9601</v>
      </c>
      <c r="AA39" s="55">
        <f t="shared" si="8"/>
        <v>0.17588759022459971</v>
      </c>
      <c r="AB39" s="57"/>
      <c r="AC39" s="96" t="s">
        <v>5</v>
      </c>
      <c r="AD39" s="150">
        <f t="shared" si="9"/>
        <v>0.47575953458306397</v>
      </c>
      <c r="AF39" s="48" t="str">
        <f t="shared" si="15"/>
        <v>交野市</v>
      </c>
      <c r="AG39" s="122">
        <f t="shared" si="16"/>
        <v>0.16189123715646145</v>
      </c>
      <c r="AH39" s="122">
        <f t="shared" si="10"/>
        <v>0.15607136670708471</v>
      </c>
      <c r="AI39" s="206">
        <f t="shared" si="11"/>
        <v>0.60000000000000053</v>
      </c>
      <c r="AJ39" s="57"/>
      <c r="AK39" s="122">
        <f t="shared" si="12"/>
        <v>0.19335508953054267</v>
      </c>
      <c r="AL39" s="122">
        <f t="shared" si="13"/>
        <v>0.18831149423815075</v>
      </c>
      <c r="AM39" s="206">
        <f t="shared" si="14"/>
        <v>0.50000000000000044</v>
      </c>
      <c r="AN39" s="104">
        <v>0</v>
      </c>
      <c r="AO39" s="60"/>
    </row>
    <row r="40" spans="2:41" s="51" customFormat="1" ht="13.5" customHeight="1">
      <c r="B40" s="54">
        <v>36</v>
      </c>
      <c r="C40" s="47" t="s">
        <v>2</v>
      </c>
      <c r="D40" s="102">
        <v>30</v>
      </c>
      <c r="E40" s="103">
        <v>4</v>
      </c>
      <c r="F40" s="55">
        <f t="shared" si="0"/>
        <v>0.13333333333333333</v>
      </c>
      <c r="G40" s="102">
        <v>49</v>
      </c>
      <c r="H40" s="103">
        <v>10</v>
      </c>
      <c r="I40" s="55">
        <f t="shared" si="1"/>
        <v>0.20408163265306123</v>
      </c>
      <c r="J40" s="102">
        <v>5362</v>
      </c>
      <c r="K40" s="103">
        <v>2281</v>
      </c>
      <c r="L40" s="55">
        <f t="shared" si="2"/>
        <v>0.42540096978739278</v>
      </c>
      <c r="M40" s="102">
        <v>4701</v>
      </c>
      <c r="N40" s="103">
        <v>2075</v>
      </c>
      <c r="O40" s="55">
        <f t="shared" si="3"/>
        <v>0.44139544777706868</v>
      </c>
      <c r="P40" s="102">
        <v>3118</v>
      </c>
      <c r="Q40" s="103">
        <v>1129</v>
      </c>
      <c r="R40" s="55">
        <f t="shared" si="4"/>
        <v>0.36209108402822321</v>
      </c>
      <c r="S40" s="102">
        <v>1458</v>
      </c>
      <c r="T40" s="103">
        <v>376</v>
      </c>
      <c r="U40" s="55">
        <f t="shared" si="5"/>
        <v>0.25788751714677638</v>
      </c>
      <c r="V40" s="102">
        <v>531</v>
      </c>
      <c r="W40" s="103">
        <v>72</v>
      </c>
      <c r="X40" s="55">
        <f t="shared" si="6"/>
        <v>0.13559322033898305</v>
      </c>
      <c r="Y40" s="102">
        <f t="shared" si="7"/>
        <v>15249</v>
      </c>
      <c r="Z40" s="103">
        <f t="shared" si="7"/>
        <v>5947</v>
      </c>
      <c r="AA40" s="55">
        <f t="shared" si="8"/>
        <v>0.38999278641222374</v>
      </c>
      <c r="AB40" s="57"/>
      <c r="AC40" s="96" t="s">
        <v>6</v>
      </c>
      <c r="AD40" s="150">
        <f t="shared" si="9"/>
        <v>0.19406041986687148</v>
      </c>
      <c r="AF40" s="48" t="str">
        <f t="shared" si="15"/>
        <v>岸和田市</v>
      </c>
      <c r="AG40" s="122">
        <f t="shared" si="16"/>
        <v>0.1604029884537016</v>
      </c>
      <c r="AH40" s="122">
        <f t="shared" si="10"/>
        <v>0.16553936536157385</v>
      </c>
      <c r="AI40" s="206">
        <f t="shared" si="11"/>
        <v>-0.60000000000000053</v>
      </c>
      <c r="AJ40" s="57"/>
      <c r="AK40" s="122">
        <f t="shared" si="12"/>
        <v>0.19335508953054267</v>
      </c>
      <c r="AL40" s="122">
        <f t="shared" si="13"/>
        <v>0.18831149423815075</v>
      </c>
      <c r="AM40" s="206">
        <f t="shared" si="14"/>
        <v>0.50000000000000044</v>
      </c>
      <c r="AN40" s="104">
        <v>0</v>
      </c>
      <c r="AO40" s="60"/>
    </row>
    <row r="41" spans="2:41" s="51" customFormat="1" ht="13.5" customHeight="1">
      <c r="B41" s="54">
        <v>37</v>
      </c>
      <c r="C41" s="47" t="s">
        <v>3</v>
      </c>
      <c r="D41" s="102">
        <v>21</v>
      </c>
      <c r="E41" s="103">
        <v>4</v>
      </c>
      <c r="F41" s="55">
        <f t="shared" si="0"/>
        <v>0.19047619047619047</v>
      </c>
      <c r="G41" s="102">
        <v>103</v>
      </c>
      <c r="H41" s="103">
        <v>24</v>
      </c>
      <c r="I41" s="55">
        <f t="shared" si="1"/>
        <v>0.23300970873786409</v>
      </c>
      <c r="J41" s="102">
        <v>16902</v>
      </c>
      <c r="K41" s="103">
        <v>6414</v>
      </c>
      <c r="L41" s="55">
        <f t="shared" si="2"/>
        <v>0.37948171813986509</v>
      </c>
      <c r="M41" s="102">
        <v>14426</v>
      </c>
      <c r="N41" s="103">
        <v>4928</v>
      </c>
      <c r="O41" s="55">
        <f t="shared" si="3"/>
        <v>0.34160543463191462</v>
      </c>
      <c r="P41" s="102">
        <v>9533</v>
      </c>
      <c r="Q41" s="103">
        <v>2505</v>
      </c>
      <c r="R41" s="55">
        <f t="shared" si="4"/>
        <v>0.26277142557432076</v>
      </c>
      <c r="S41" s="102">
        <v>4128</v>
      </c>
      <c r="T41" s="103">
        <v>718</v>
      </c>
      <c r="U41" s="55">
        <f t="shared" si="5"/>
        <v>0.17393410852713179</v>
      </c>
      <c r="V41" s="102">
        <v>1350</v>
      </c>
      <c r="W41" s="103">
        <v>127</v>
      </c>
      <c r="X41" s="55">
        <f t="shared" si="6"/>
        <v>9.4074074074074074E-2</v>
      </c>
      <c r="Y41" s="102">
        <f t="shared" si="7"/>
        <v>46463</v>
      </c>
      <c r="Z41" s="103">
        <f t="shared" si="7"/>
        <v>14720</v>
      </c>
      <c r="AA41" s="55">
        <f t="shared" si="8"/>
        <v>0.31681122613692614</v>
      </c>
      <c r="AB41" s="57"/>
      <c r="AC41" s="96" t="s">
        <v>52</v>
      </c>
      <c r="AD41" s="150">
        <f t="shared" si="9"/>
        <v>0.18524153670597185</v>
      </c>
      <c r="AF41" s="48" t="str">
        <f t="shared" si="15"/>
        <v>摂津市</v>
      </c>
      <c r="AG41" s="122">
        <f t="shared" si="16"/>
        <v>0.15928739848048207</v>
      </c>
      <c r="AH41" s="122">
        <f t="shared" si="10"/>
        <v>0.15453140623579675</v>
      </c>
      <c r="AI41" s="206">
        <f t="shared" si="11"/>
        <v>0.40000000000000036</v>
      </c>
      <c r="AJ41" s="57"/>
      <c r="AK41" s="122">
        <f t="shared" si="12"/>
        <v>0.19335508953054267</v>
      </c>
      <c r="AL41" s="122">
        <f t="shared" si="13"/>
        <v>0.18831149423815075</v>
      </c>
      <c r="AM41" s="206">
        <f t="shared" si="14"/>
        <v>0.50000000000000044</v>
      </c>
      <c r="AN41" s="104">
        <v>0</v>
      </c>
      <c r="AO41" s="60"/>
    </row>
    <row r="42" spans="2:41" s="51" customFormat="1" ht="13.5" customHeight="1">
      <c r="B42" s="54">
        <v>38</v>
      </c>
      <c r="C42" s="96" t="s">
        <v>45</v>
      </c>
      <c r="D42" s="102">
        <v>21</v>
      </c>
      <c r="E42" s="103">
        <v>2</v>
      </c>
      <c r="F42" s="55">
        <f t="shared" si="0"/>
        <v>9.5238095238095233E-2</v>
      </c>
      <c r="G42" s="102">
        <v>50</v>
      </c>
      <c r="H42" s="103">
        <v>5</v>
      </c>
      <c r="I42" s="55">
        <f t="shared" si="1"/>
        <v>0.1</v>
      </c>
      <c r="J42" s="102">
        <v>3645</v>
      </c>
      <c r="K42" s="103">
        <v>926</v>
      </c>
      <c r="L42" s="55">
        <f t="shared" si="2"/>
        <v>0.25404663923182441</v>
      </c>
      <c r="M42" s="102">
        <v>2984</v>
      </c>
      <c r="N42" s="103">
        <v>770</v>
      </c>
      <c r="O42" s="55">
        <f t="shared" si="3"/>
        <v>0.25804289544235925</v>
      </c>
      <c r="P42" s="102">
        <v>1907</v>
      </c>
      <c r="Q42" s="103">
        <v>343</v>
      </c>
      <c r="R42" s="55">
        <f t="shared" si="4"/>
        <v>0.17986366019926586</v>
      </c>
      <c r="S42" s="102">
        <v>796</v>
      </c>
      <c r="T42" s="103">
        <v>107</v>
      </c>
      <c r="U42" s="55">
        <f t="shared" si="5"/>
        <v>0.13442211055276382</v>
      </c>
      <c r="V42" s="102">
        <v>249</v>
      </c>
      <c r="W42" s="103">
        <v>22</v>
      </c>
      <c r="X42" s="55">
        <f t="shared" si="6"/>
        <v>8.8353413654618476E-2</v>
      </c>
      <c r="Y42" s="102">
        <f t="shared" si="7"/>
        <v>9652</v>
      </c>
      <c r="Z42" s="103">
        <f t="shared" si="7"/>
        <v>2175</v>
      </c>
      <c r="AA42" s="55">
        <f t="shared" si="8"/>
        <v>0.22534189805221716</v>
      </c>
      <c r="AB42" s="57"/>
      <c r="AC42" s="96" t="s">
        <v>53</v>
      </c>
      <c r="AD42" s="150">
        <f t="shared" si="9"/>
        <v>0.1564343804815819</v>
      </c>
      <c r="AF42" s="48" t="str">
        <f t="shared" si="15"/>
        <v>熊取町</v>
      </c>
      <c r="AG42" s="122">
        <f t="shared" si="16"/>
        <v>0.1564343804815819</v>
      </c>
      <c r="AH42" s="122">
        <f t="shared" si="10"/>
        <v>0.15736381977135172</v>
      </c>
      <c r="AI42" s="206">
        <f t="shared" si="11"/>
        <v>-0.10000000000000009</v>
      </c>
      <c r="AJ42" s="57"/>
      <c r="AK42" s="122">
        <f t="shared" si="12"/>
        <v>0.19335508953054267</v>
      </c>
      <c r="AL42" s="122">
        <f t="shared" si="13"/>
        <v>0.18831149423815075</v>
      </c>
      <c r="AM42" s="206">
        <f t="shared" si="14"/>
        <v>0.50000000000000044</v>
      </c>
      <c r="AN42" s="104">
        <v>0</v>
      </c>
      <c r="AO42" s="60"/>
    </row>
    <row r="43" spans="2:41" s="51" customFormat="1" ht="13.5" customHeight="1">
      <c r="B43" s="54">
        <v>39</v>
      </c>
      <c r="C43" s="96" t="s">
        <v>8</v>
      </c>
      <c r="D43" s="102">
        <v>33</v>
      </c>
      <c r="E43" s="103">
        <v>5</v>
      </c>
      <c r="F43" s="55">
        <f t="shared" si="0"/>
        <v>0.15151515151515152</v>
      </c>
      <c r="G43" s="102">
        <v>144</v>
      </c>
      <c r="H43" s="103">
        <v>22</v>
      </c>
      <c r="I43" s="55">
        <f t="shared" si="1"/>
        <v>0.15277777777777779</v>
      </c>
      <c r="J43" s="102">
        <v>21054</v>
      </c>
      <c r="K43" s="103">
        <v>6644</v>
      </c>
      <c r="L43" s="55">
        <f t="shared" si="2"/>
        <v>0.31556948798328111</v>
      </c>
      <c r="M43" s="102">
        <v>17781</v>
      </c>
      <c r="N43" s="103">
        <v>5685</v>
      </c>
      <c r="O43" s="55">
        <f t="shared" si="3"/>
        <v>0.31972330015184747</v>
      </c>
      <c r="P43" s="102">
        <v>10498</v>
      </c>
      <c r="Q43" s="103">
        <v>2448</v>
      </c>
      <c r="R43" s="55">
        <f t="shared" si="4"/>
        <v>0.2331872737664317</v>
      </c>
      <c r="S43" s="102">
        <v>4675</v>
      </c>
      <c r="T43" s="103">
        <v>683</v>
      </c>
      <c r="U43" s="55">
        <f t="shared" si="5"/>
        <v>0.14609625668449197</v>
      </c>
      <c r="V43" s="102">
        <v>1423</v>
      </c>
      <c r="W43" s="103">
        <v>114</v>
      </c>
      <c r="X43" s="55">
        <f t="shared" si="6"/>
        <v>8.0112438510189746E-2</v>
      </c>
      <c r="Y43" s="102">
        <f t="shared" si="7"/>
        <v>55608</v>
      </c>
      <c r="Z43" s="103">
        <f t="shared" si="7"/>
        <v>15601</v>
      </c>
      <c r="AA43" s="55">
        <f t="shared" si="8"/>
        <v>0.28055315781901885</v>
      </c>
      <c r="AB43" s="57"/>
      <c r="AC43" s="96" t="s">
        <v>54</v>
      </c>
      <c r="AD43" s="150">
        <f t="shared" si="9"/>
        <v>0.21448730009407338</v>
      </c>
      <c r="AF43" s="48" t="str">
        <f t="shared" si="15"/>
        <v>松原市</v>
      </c>
      <c r="AG43" s="122">
        <f t="shared" si="16"/>
        <v>0.15394268981384648</v>
      </c>
      <c r="AH43" s="122">
        <f t="shared" si="10"/>
        <v>0.14142227951444838</v>
      </c>
      <c r="AI43" s="206">
        <f t="shared" si="11"/>
        <v>1.3000000000000012</v>
      </c>
      <c r="AJ43" s="57"/>
      <c r="AK43" s="122">
        <f t="shared" si="12"/>
        <v>0.19335508953054267</v>
      </c>
      <c r="AL43" s="122">
        <f t="shared" si="13"/>
        <v>0.18831149423815075</v>
      </c>
      <c r="AM43" s="206">
        <f t="shared" si="14"/>
        <v>0.50000000000000044</v>
      </c>
      <c r="AN43" s="104">
        <v>0</v>
      </c>
      <c r="AO43" s="60"/>
    </row>
    <row r="44" spans="2:41" s="51" customFormat="1" ht="13.5" customHeight="1">
      <c r="B44" s="54">
        <v>40</v>
      </c>
      <c r="C44" s="96" t="s">
        <v>46</v>
      </c>
      <c r="D44" s="102">
        <v>49</v>
      </c>
      <c r="E44" s="103">
        <v>9</v>
      </c>
      <c r="F44" s="55">
        <f t="shared" si="0"/>
        <v>0.18367346938775511</v>
      </c>
      <c r="G44" s="102">
        <v>121</v>
      </c>
      <c r="H44" s="103">
        <v>19</v>
      </c>
      <c r="I44" s="55">
        <f t="shared" si="1"/>
        <v>0.15702479338842976</v>
      </c>
      <c r="J44" s="102">
        <v>4312</v>
      </c>
      <c r="K44" s="103">
        <v>953</v>
      </c>
      <c r="L44" s="55">
        <f t="shared" si="2"/>
        <v>0.22101113172541745</v>
      </c>
      <c r="M44" s="102">
        <v>3649</v>
      </c>
      <c r="N44" s="103">
        <v>657</v>
      </c>
      <c r="O44" s="55">
        <f t="shared" si="3"/>
        <v>0.18004932858317346</v>
      </c>
      <c r="P44" s="102">
        <v>2329</v>
      </c>
      <c r="Q44" s="103">
        <v>306</v>
      </c>
      <c r="R44" s="55">
        <f t="shared" si="4"/>
        <v>0.13138686131386862</v>
      </c>
      <c r="S44" s="102">
        <v>1004</v>
      </c>
      <c r="T44" s="103">
        <v>97</v>
      </c>
      <c r="U44" s="55">
        <f t="shared" si="5"/>
        <v>9.6613545816733065E-2</v>
      </c>
      <c r="V44" s="102">
        <v>284</v>
      </c>
      <c r="W44" s="103">
        <v>19</v>
      </c>
      <c r="X44" s="55">
        <f t="shared" si="6"/>
        <v>6.6901408450704219E-2</v>
      </c>
      <c r="Y44" s="102">
        <f t="shared" si="7"/>
        <v>11748</v>
      </c>
      <c r="Z44" s="103">
        <f t="shared" si="7"/>
        <v>2060</v>
      </c>
      <c r="AA44" s="55">
        <f t="shared" si="8"/>
        <v>0.17534899557371467</v>
      </c>
      <c r="AB44" s="57"/>
      <c r="AC44" s="96" t="s">
        <v>55</v>
      </c>
      <c r="AD44" s="150">
        <f t="shared" si="9"/>
        <v>0.10231839258114374</v>
      </c>
      <c r="AF44" s="48" t="str">
        <f t="shared" si="15"/>
        <v>大阪市</v>
      </c>
      <c r="AG44" s="122">
        <f t="shared" si="16"/>
        <v>0.12647304274460533</v>
      </c>
      <c r="AH44" s="122">
        <f t="shared" si="10"/>
        <v>0.11686591939123786</v>
      </c>
      <c r="AI44" s="206">
        <f t="shared" si="11"/>
        <v>0.89999999999999947</v>
      </c>
      <c r="AJ44" s="57"/>
      <c r="AK44" s="122">
        <f t="shared" si="12"/>
        <v>0.19335508953054267</v>
      </c>
      <c r="AL44" s="122">
        <f t="shared" si="13"/>
        <v>0.18831149423815075</v>
      </c>
      <c r="AM44" s="206">
        <f t="shared" si="14"/>
        <v>0.50000000000000044</v>
      </c>
      <c r="AN44" s="104">
        <v>0</v>
      </c>
      <c r="AO44" s="60"/>
    </row>
    <row r="45" spans="2:41" s="51" customFormat="1" ht="13.5" customHeight="1">
      <c r="B45" s="54">
        <v>41</v>
      </c>
      <c r="C45" s="96" t="s">
        <v>13</v>
      </c>
      <c r="D45" s="102">
        <v>20</v>
      </c>
      <c r="E45" s="103">
        <v>4</v>
      </c>
      <c r="F45" s="55">
        <f t="shared" si="0"/>
        <v>0.2</v>
      </c>
      <c r="G45" s="102">
        <v>89</v>
      </c>
      <c r="H45" s="103">
        <v>12</v>
      </c>
      <c r="I45" s="55">
        <f t="shared" si="1"/>
        <v>0.1348314606741573</v>
      </c>
      <c r="J45" s="102">
        <v>7870</v>
      </c>
      <c r="K45" s="103">
        <v>1210</v>
      </c>
      <c r="L45" s="55">
        <f t="shared" si="2"/>
        <v>0.15374841168996187</v>
      </c>
      <c r="M45" s="102">
        <v>7316</v>
      </c>
      <c r="N45" s="103">
        <v>928</v>
      </c>
      <c r="O45" s="55">
        <f t="shared" si="3"/>
        <v>0.12684527063969381</v>
      </c>
      <c r="P45" s="102">
        <v>4247</v>
      </c>
      <c r="Q45" s="103">
        <v>364</v>
      </c>
      <c r="R45" s="55">
        <f t="shared" si="4"/>
        <v>8.5707558276430423E-2</v>
      </c>
      <c r="S45" s="102">
        <v>1635</v>
      </c>
      <c r="T45" s="103">
        <v>85</v>
      </c>
      <c r="U45" s="55">
        <f t="shared" si="5"/>
        <v>5.1987767584097858E-2</v>
      </c>
      <c r="V45" s="102">
        <v>555</v>
      </c>
      <c r="W45" s="103">
        <v>17</v>
      </c>
      <c r="X45" s="55">
        <f t="shared" si="6"/>
        <v>3.063063063063063E-2</v>
      </c>
      <c r="Y45" s="102">
        <f t="shared" si="7"/>
        <v>21732</v>
      </c>
      <c r="Z45" s="103">
        <f t="shared" si="7"/>
        <v>2620</v>
      </c>
      <c r="AA45" s="55">
        <f t="shared" si="8"/>
        <v>0.12055954353027794</v>
      </c>
      <c r="AB45" s="57"/>
      <c r="AC45" s="96" t="s">
        <v>31</v>
      </c>
      <c r="AD45" s="150">
        <f t="shared" si="9"/>
        <v>0.23500247892910262</v>
      </c>
      <c r="AF45" s="48" t="str">
        <f t="shared" si="15"/>
        <v>阪南市</v>
      </c>
      <c r="AG45" s="122">
        <f t="shared" si="16"/>
        <v>0.12398078856249302</v>
      </c>
      <c r="AH45" s="122">
        <f t="shared" si="10"/>
        <v>0.12061808118081181</v>
      </c>
      <c r="AI45" s="206">
        <f t="shared" si="11"/>
        <v>0.30000000000000027</v>
      </c>
      <c r="AJ45" s="57"/>
      <c r="AK45" s="122">
        <f t="shared" si="12"/>
        <v>0.19335508953054267</v>
      </c>
      <c r="AL45" s="122">
        <f t="shared" si="13"/>
        <v>0.18831149423815075</v>
      </c>
      <c r="AM45" s="206">
        <f t="shared" si="14"/>
        <v>0.50000000000000044</v>
      </c>
      <c r="AN45" s="104">
        <v>0</v>
      </c>
      <c r="AO45" s="60"/>
    </row>
    <row r="46" spans="2:41" s="51" customFormat="1" ht="13.5" customHeight="1">
      <c r="B46" s="54">
        <v>42</v>
      </c>
      <c r="C46" s="96" t="s">
        <v>14</v>
      </c>
      <c r="D46" s="102">
        <v>87</v>
      </c>
      <c r="E46" s="103">
        <v>21</v>
      </c>
      <c r="F46" s="55">
        <f t="shared" si="0"/>
        <v>0.2413793103448276</v>
      </c>
      <c r="G46" s="102">
        <v>347</v>
      </c>
      <c r="H46" s="103">
        <v>48</v>
      </c>
      <c r="I46" s="55">
        <f t="shared" si="1"/>
        <v>0.13832853025936601</v>
      </c>
      <c r="J46" s="102">
        <v>23082</v>
      </c>
      <c r="K46" s="103">
        <v>5718</v>
      </c>
      <c r="L46" s="55">
        <f t="shared" si="2"/>
        <v>0.24772550038991423</v>
      </c>
      <c r="M46" s="102">
        <v>18311</v>
      </c>
      <c r="N46" s="103">
        <v>3791</v>
      </c>
      <c r="O46" s="55">
        <f t="shared" si="3"/>
        <v>0.20703402326470427</v>
      </c>
      <c r="P46" s="102">
        <v>10426</v>
      </c>
      <c r="Q46" s="103">
        <v>1387</v>
      </c>
      <c r="R46" s="55">
        <f t="shared" si="4"/>
        <v>0.13303280260886247</v>
      </c>
      <c r="S46" s="102">
        <v>4515</v>
      </c>
      <c r="T46" s="103">
        <v>341</v>
      </c>
      <c r="U46" s="55">
        <f t="shared" si="5"/>
        <v>7.5526024363233663E-2</v>
      </c>
      <c r="V46" s="102">
        <v>1486</v>
      </c>
      <c r="W46" s="103">
        <v>49</v>
      </c>
      <c r="X46" s="55">
        <f t="shared" si="6"/>
        <v>3.2974427994616418E-2</v>
      </c>
      <c r="Y46" s="102">
        <f t="shared" si="7"/>
        <v>58254</v>
      </c>
      <c r="Z46" s="103">
        <f t="shared" si="7"/>
        <v>11355</v>
      </c>
      <c r="AA46" s="55">
        <f t="shared" si="8"/>
        <v>0.1949222370995983</v>
      </c>
      <c r="AB46" s="57"/>
      <c r="AC46" s="96" t="s">
        <v>32</v>
      </c>
      <c r="AD46" s="150">
        <f t="shared" si="9"/>
        <v>0.27791924336122226</v>
      </c>
      <c r="AF46" s="48" t="str">
        <f t="shared" si="15"/>
        <v>守口市</v>
      </c>
      <c r="AG46" s="122">
        <f t="shared" si="16"/>
        <v>0.12055954353027794</v>
      </c>
      <c r="AH46" s="122">
        <f t="shared" si="10"/>
        <v>0.11928682609310881</v>
      </c>
      <c r="AI46" s="206">
        <f t="shared" si="11"/>
        <v>0.20000000000000018</v>
      </c>
      <c r="AJ46" s="57"/>
      <c r="AK46" s="122">
        <f t="shared" si="12"/>
        <v>0.19335508953054267</v>
      </c>
      <c r="AL46" s="122">
        <f t="shared" si="13"/>
        <v>0.18831149423815075</v>
      </c>
      <c r="AM46" s="206">
        <f t="shared" si="14"/>
        <v>0.50000000000000044</v>
      </c>
      <c r="AN46" s="104">
        <v>0</v>
      </c>
      <c r="AO46" s="60"/>
    </row>
    <row r="47" spans="2:41" s="51" customFormat="1" ht="13.5" customHeight="1">
      <c r="B47" s="54">
        <v>43</v>
      </c>
      <c r="C47" s="96" t="s">
        <v>9</v>
      </c>
      <c r="D47" s="102">
        <v>35</v>
      </c>
      <c r="E47" s="103">
        <v>7</v>
      </c>
      <c r="F47" s="55">
        <f t="shared" si="0"/>
        <v>0.2</v>
      </c>
      <c r="G47" s="102">
        <v>191</v>
      </c>
      <c r="H47" s="103">
        <v>25</v>
      </c>
      <c r="I47" s="55">
        <f t="shared" si="1"/>
        <v>0.13089005235602094</v>
      </c>
      <c r="J47" s="102">
        <v>13812</v>
      </c>
      <c r="K47" s="103">
        <v>3675</v>
      </c>
      <c r="L47" s="55">
        <f t="shared" si="2"/>
        <v>0.26607298001737617</v>
      </c>
      <c r="M47" s="102">
        <v>11000</v>
      </c>
      <c r="N47" s="103">
        <v>2909</v>
      </c>
      <c r="O47" s="55">
        <f t="shared" si="3"/>
        <v>0.26445454545454544</v>
      </c>
      <c r="P47" s="102">
        <v>6487</v>
      </c>
      <c r="Q47" s="103">
        <v>1120</v>
      </c>
      <c r="R47" s="55">
        <f t="shared" si="4"/>
        <v>0.17265299830430092</v>
      </c>
      <c r="S47" s="102">
        <v>2825</v>
      </c>
      <c r="T47" s="103">
        <v>302</v>
      </c>
      <c r="U47" s="55">
        <f t="shared" si="5"/>
        <v>0.10690265486725664</v>
      </c>
      <c r="V47" s="102">
        <v>952</v>
      </c>
      <c r="W47" s="103">
        <v>39</v>
      </c>
      <c r="X47" s="55">
        <f t="shared" si="6"/>
        <v>4.0966386554621849E-2</v>
      </c>
      <c r="Y47" s="102">
        <f t="shared" si="7"/>
        <v>35302</v>
      </c>
      <c r="Z47" s="103">
        <f t="shared" si="7"/>
        <v>8077</v>
      </c>
      <c r="AA47" s="55">
        <f t="shared" si="8"/>
        <v>0.22879723528411988</v>
      </c>
      <c r="AB47" s="57"/>
      <c r="AC47" s="96" t="s">
        <v>33</v>
      </c>
      <c r="AD47" s="150">
        <f t="shared" si="9"/>
        <v>0.33601933924254634</v>
      </c>
      <c r="AF47" s="48" t="str">
        <f>INDEX($AC$5:$AC$47,MATCH(AG47,$AD$5:$AD$47,0))</f>
        <v>岬町</v>
      </c>
      <c r="AG47" s="122">
        <f t="shared" si="16"/>
        <v>0.10231839258114374</v>
      </c>
      <c r="AH47" s="122">
        <f t="shared" si="10"/>
        <v>9.8200189453741718E-2</v>
      </c>
      <c r="AI47" s="206">
        <f t="shared" si="11"/>
        <v>0.39999999999999897</v>
      </c>
      <c r="AJ47" s="57"/>
      <c r="AK47" s="122">
        <f t="shared" si="12"/>
        <v>0.19335508953054267</v>
      </c>
      <c r="AL47" s="122">
        <f t="shared" si="13"/>
        <v>0.18831149423815075</v>
      </c>
      <c r="AM47" s="206">
        <f t="shared" si="14"/>
        <v>0.50000000000000044</v>
      </c>
      <c r="AN47" s="104">
        <v>999</v>
      </c>
      <c r="AO47" s="60"/>
    </row>
    <row r="48" spans="2:41" s="51" customFormat="1" ht="13.5" customHeight="1">
      <c r="B48" s="54">
        <v>44</v>
      </c>
      <c r="C48" s="96" t="s">
        <v>21</v>
      </c>
      <c r="D48" s="102">
        <v>21</v>
      </c>
      <c r="E48" s="103">
        <v>3</v>
      </c>
      <c r="F48" s="55">
        <f t="shared" si="0"/>
        <v>0.14285714285714285</v>
      </c>
      <c r="G48" s="102">
        <v>97</v>
      </c>
      <c r="H48" s="103">
        <v>9</v>
      </c>
      <c r="I48" s="55">
        <f t="shared" si="1"/>
        <v>9.2783505154639179E-2</v>
      </c>
      <c r="J48" s="102">
        <v>14826</v>
      </c>
      <c r="K48" s="103">
        <v>4028</v>
      </c>
      <c r="L48" s="55">
        <f t="shared" si="2"/>
        <v>0.27168487791717255</v>
      </c>
      <c r="M48" s="102">
        <v>12646</v>
      </c>
      <c r="N48" s="103">
        <v>3266</v>
      </c>
      <c r="O48" s="55">
        <f t="shared" si="3"/>
        <v>0.25826348252411829</v>
      </c>
      <c r="P48" s="102">
        <v>7444</v>
      </c>
      <c r="Q48" s="103">
        <v>1418</v>
      </c>
      <c r="R48" s="55">
        <f t="shared" si="4"/>
        <v>0.19048898441698012</v>
      </c>
      <c r="S48" s="102">
        <v>2970</v>
      </c>
      <c r="T48" s="103">
        <v>405</v>
      </c>
      <c r="U48" s="55">
        <f t="shared" si="5"/>
        <v>0.13636363636363635</v>
      </c>
      <c r="V48" s="102">
        <v>966</v>
      </c>
      <c r="W48" s="103">
        <v>89</v>
      </c>
      <c r="X48" s="55">
        <f t="shared" si="6"/>
        <v>9.213250517598344E-2</v>
      </c>
      <c r="Y48" s="102">
        <f t="shared" si="7"/>
        <v>38970</v>
      </c>
      <c r="Z48" s="103">
        <f t="shared" si="7"/>
        <v>9218</v>
      </c>
      <c r="AA48" s="55">
        <f t="shared" si="8"/>
        <v>0.23654092891968181</v>
      </c>
      <c r="AB48" s="57"/>
      <c r="AC48" s="57"/>
      <c r="AD48" s="57"/>
      <c r="AF48" s="4"/>
      <c r="AG48" s="148"/>
      <c r="AH48" s="148"/>
      <c r="AI48" s="148"/>
      <c r="AJ48" s="57"/>
      <c r="AK48" s="148"/>
      <c r="AL48" s="148"/>
      <c r="AM48" s="148"/>
      <c r="AN48" s="149"/>
      <c r="AO48" s="60"/>
    </row>
    <row r="49" spans="2:41" s="51" customFormat="1" ht="13.5" customHeight="1">
      <c r="B49" s="54">
        <v>45</v>
      </c>
      <c r="C49" s="96" t="s">
        <v>47</v>
      </c>
      <c r="D49" s="102">
        <v>52</v>
      </c>
      <c r="E49" s="103">
        <v>13</v>
      </c>
      <c r="F49" s="55">
        <f t="shared" si="0"/>
        <v>0.25</v>
      </c>
      <c r="G49" s="102">
        <v>146</v>
      </c>
      <c r="H49" s="103">
        <v>14</v>
      </c>
      <c r="I49" s="55">
        <f t="shared" si="1"/>
        <v>9.5890410958904104E-2</v>
      </c>
      <c r="J49" s="102">
        <v>4872</v>
      </c>
      <c r="K49" s="103">
        <v>1081</v>
      </c>
      <c r="L49" s="55">
        <f t="shared" si="2"/>
        <v>0.22188013136288998</v>
      </c>
      <c r="M49" s="102">
        <v>4208</v>
      </c>
      <c r="N49" s="103">
        <v>743</v>
      </c>
      <c r="O49" s="55">
        <f t="shared" si="3"/>
        <v>0.17656844106463879</v>
      </c>
      <c r="P49" s="102">
        <v>2620</v>
      </c>
      <c r="Q49" s="103">
        <v>286</v>
      </c>
      <c r="R49" s="55">
        <f t="shared" si="4"/>
        <v>0.10916030534351145</v>
      </c>
      <c r="S49" s="102">
        <v>1122</v>
      </c>
      <c r="T49" s="103">
        <v>82</v>
      </c>
      <c r="U49" s="55">
        <f t="shared" si="5"/>
        <v>7.3083778966131913E-2</v>
      </c>
      <c r="V49" s="102">
        <v>295</v>
      </c>
      <c r="W49" s="103">
        <v>17</v>
      </c>
      <c r="X49" s="55">
        <f t="shared" si="6"/>
        <v>5.7627118644067797E-2</v>
      </c>
      <c r="Y49" s="102">
        <f t="shared" si="7"/>
        <v>13315</v>
      </c>
      <c r="Z49" s="103">
        <f t="shared" si="7"/>
        <v>2236</v>
      </c>
      <c r="AA49" s="55">
        <f t="shared" si="8"/>
        <v>0.16793090499436725</v>
      </c>
      <c r="AB49" s="57"/>
      <c r="AC49" s="57"/>
      <c r="AD49" s="57"/>
      <c r="AF49" s="4"/>
      <c r="AG49" s="148"/>
      <c r="AH49" s="148"/>
      <c r="AI49" s="148"/>
      <c r="AJ49" s="57"/>
      <c r="AK49" s="148"/>
      <c r="AL49" s="148"/>
      <c r="AM49" s="148"/>
      <c r="AN49" s="149"/>
      <c r="AO49" s="60"/>
    </row>
    <row r="50" spans="2:41" s="51" customFormat="1" ht="13.5" customHeight="1">
      <c r="B50" s="54">
        <v>46</v>
      </c>
      <c r="C50" s="96" t="s">
        <v>25</v>
      </c>
      <c r="D50" s="102">
        <v>28</v>
      </c>
      <c r="E50" s="103">
        <v>7</v>
      </c>
      <c r="F50" s="55">
        <f t="shared" si="0"/>
        <v>0.25</v>
      </c>
      <c r="G50" s="102">
        <v>130</v>
      </c>
      <c r="H50" s="103">
        <v>21</v>
      </c>
      <c r="I50" s="55">
        <f t="shared" si="1"/>
        <v>0.16153846153846155</v>
      </c>
      <c r="J50" s="102">
        <v>6376</v>
      </c>
      <c r="K50" s="103">
        <v>1981</v>
      </c>
      <c r="L50" s="55">
        <f t="shared" si="2"/>
        <v>0.31069636135508155</v>
      </c>
      <c r="M50" s="102">
        <v>5275</v>
      </c>
      <c r="N50" s="103">
        <v>1539</v>
      </c>
      <c r="O50" s="55">
        <f t="shared" si="3"/>
        <v>0.29175355450236967</v>
      </c>
      <c r="P50" s="102">
        <v>3316</v>
      </c>
      <c r="Q50" s="103">
        <v>789</v>
      </c>
      <c r="R50" s="55">
        <f t="shared" si="4"/>
        <v>0.23793727382388419</v>
      </c>
      <c r="S50" s="102">
        <v>1426</v>
      </c>
      <c r="T50" s="103">
        <v>214</v>
      </c>
      <c r="U50" s="55">
        <f t="shared" si="5"/>
        <v>0.15007012622720897</v>
      </c>
      <c r="V50" s="102">
        <v>507</v>
      </c>
      <c r="W50" s="103">
        <v>49</v>
      </c>
      <c r="X50" s="55">
        <f t="shared" si="6"/>
        <v>9.6646942800788949E-2</v>
      </c>
      <c r="Y50" s="102">
        <f t="shared" si="7"/>
        <v>17058</v>
      </c>
      <c r="Z50" s="103">
        <f t="shared" si="7"/>
        <v>4600</v>
      </c>
      <c r="AA50" s="55">
        <f t="shared" si="8"/>
        <v>0.26966819087818034</v>
      </c>
      <c r="AB50" s="57"/>
      <c r="AC50" s="57"/>
      <c r="AD50" s="57"/>
      <c r="AF50" s="4"/>
      <c r="AG50" s="148"/>
      <c r="AH50" s="148"/>
      <c r="AI50" s="148"/>
      <c r="AJ50" s="57"/>
      <c r="AK50" s="148"/>
      <c r="AL50" s="148"/>
      <c r="AM50" s="148"/>
      <c r="AN50" s="149"/>
      <c r="AO50" s="60"/>
    </row>
    <row r="51" spans="2:41" s="51" customFormat="1" ht="13.5" customHeight="1">
      <c r="B51" s="54">
        <v>47</v>
      </c>
      <c r="C51" s="96" t="s">
        <v>15</v>
      </c>
      <c r="D51" s="102">
        <v>32</v>
      </c>
      <c r="E51" s="103">
        <v>11</v>
      </c>
      <c r="F51" s="55">
        <f t="shared" si="0"/>
        <v>0.34375</v>
      </c>
      <c r="G51" s="102">
        <v>174</v>
      </c>
      <c r="H51" s="103">
        <v>42</v>
      </c>
      <c r="I51" s="55">
        <f t="shared" si="1"/>
        <v>0.2413793103448276</v>
      </c>
      <c r="J51" s="102">
        <v>14179</v>
      </c>
      <c r="K51" s="103">
        <v>4126</v>
      </c>
      <c r="L51" s="55">
        <f t="shared" si="2"/>
        <v>0.29099372311164395</v>
      </c>
      <c r="M51" s="102">
        <v>11527</v>
      </c>
      <c r="N51" s="103">
        <v>3117</v>
      </c>
      <c r="O51" s="55">
        <f t="shared" si="3"/>
        <v>0.27040860588184262</v>
      </c>
      <c r="P51" s="102">
        <v>6282</v>
      </c>
      <c r="Q51" s="103">
        <v>1330</v>
      </c>
      <c r="R51" s="55">
        <f t="shared" si="4"/>
        <v>0.21171601400827761</v>
      </c>
      <c r="S51" s="102">
        <v>2376</v>
      </c>
      <c r="T51" s="103">
        <v>307</v>
      </c>
      <c r="U51" s="55">
        <f t="shared" si="5"/>
        <v>0.12920875420875422</v>
      </c>
      <c r="V51" s="102">
        <v>703</v>
      </c>
      <c r="W51" s="103">
        <v>51</v>
      </c>
      <c r="X51" s="55">
        <f t="shared" si="6"/>
        <v>7.254623044096728E-2</v>
      </c>
      <c r="Y51" s="102">
        <f t="shared" si="7"/>
        <v>35273</v>
      </c>
      <c r="Z51" s="103">
        <f t="shared" si="7"/>
        <v>8984</v>
      </c>
      <c r="AA51" s="55">
        <f t="shared" si="8"/>
        <v>0.25469906160519379</v>
      </c>
      <c r="AB51" s="57"/>
      <c r="AC51" s="57"/>
      <c r="AD51" s="57"/>
      <c r="AF51" s="4"/>
      <c r="AG51" s="148"/>
      <c r="AH51" s="148"/>
      <c r="AI51" s="148"/>
      <c r="AJ51" s="57"/>
      <c r="AK51" s="148"/>
      <c r="AL51" s="148"/>
      <c r="AM51" s="148"/>
      <c r="AN51" s="149"/>
      <c r="AO51" s="60"/>
    </row>
    <row r="52" spans="2:41" s="51" customFormat="1" ht="13.5" customHeight="1">
      <c r="B52" s="54">
        <v>48</v>
      </c>
      <c r="C52" s="96" t="s">
        <v>26</v>
      </c>
      <c r="D52" s="102">
        <v>14</v>
      </c>
      <c r="E52" s="103">
        <v>4</v>
      </c>
      <c r="F52" s="55">
        <f t="shared" si="0"/>
        <v>0.2857142857142857</v>
      </c>
      <c r="G52" s="102">
        <v>84</v>
      </c>
      <c r="H52" s="103">
        <v>15</v>
      </c>
      <c r="I52" s="55">
        <f t="shared" si="1"/>
        <v>0.17857142857142858</v>
      </c>
      <c r="J52" s="102">
        <v>7348</v>
      </c>
      <c r="K52" s="103">
        <v>2320</v>
      </c>
      <c r="L52" s="55">
        <f t="shared" si="2"/>
        <v>0.31573217201959719</v>
      </c>
      <c r="M52" s="102">
        <v>5784</v>
      </c>
      <c r="N52" s="103">
        <v>1756</v>
      </c>
      <c r="O52" s="55">
        <f t="shared" si="3"/>
        <v>0.30359612724757951</v>
      </c>
      <c r="P52" s="102">
        <v>3479</v>
      </c>
      <c r="Q52" s="103">
        <v>703</v>
      </c>
      <c r="R52" s="55">
        <f t="shared" si="4"/>
        <v>0.20206956021845357</v>
      </c>
      <c r="S52" s="102">
        <v>1640</v>
      </c>
      <c r="T52" s="103">
        <v>190</v>
      </c>
      <c r="U52" s="55">
        <f t="shared" si="5"/>
        <v>0.11585365853658537</v>
      </c>
      <c r="V52" s="102">
        <v>551</v>
      </c>
      <c r="W52" s="103">
        <v>36</v>
      </c>
      <c r="X52" s="55">
        <f t="shared" si="6"/>
        <v>6.5335753176043551E-2</v>
      </c>
      <c r="Y52" s="102">
        <f t="shared" si="7"/>
        <v>18900</v>
      </c>
      <c r="Z52" s="103">
        <f t="shared" si="7"/>
        <v>5024</v>
      </c>
      <c r="AA52" s="55">
        <f t="shared" si="8"/>
        <v>0.26582010582010585</v>
      </c>
      <c r="AB52" s="57"/>
      <c r="AC52" s="57"/>
      <c r="AD52" s="57"/>
      <c r="AF52" s="4"/>
      <c r="AG52" s="148"/>
      <c r="AH52" s="148"/>
      <c r="AI52" s="148"/>
      <c r="AJ52" s="57"/>
      <c r="AK52" s="148"/>
      <c r="AL52" s="148"/>
      <c r="AM52" s="148"/>
      <c r="AN52" s="149"/>
      <c r="AO52" s="60"/>
    </row>
    <row r="53" spans="2:41" s="51" customFormat="1" ht="13.5" customHeight="1">
      <c r="B53" s="54">
        <v>49</v>
      </c>
      <c r="C53" s="96" t="s">
        <v>27</v>
      </c>
      <c r="D53" s="102">
        <v>9</v>
      </c>
      <c r="E53" s="103">
        <v>0</v>
      </c>
      <c r="F53" s="55">
        <f t="shared" si="0"/>
        <v>0</v>
      </c>
      <c r="G53" s="102">
        <v>37</v>
      </c>
      <c r="H53" s="103">
        <v>5</v>
      </c>
      <c r="I53" s="55">
        <f t="shared" si="1"/>
        <v>0.13513513513513514</v>
      </c>
      <c r="J53" s="102">
        <v>7230</v>
      </c>
      <c r="K53" s="103">
        <v>1467</v>
      </c>
      <c r="L53" s="55">
        <f t="shared" si="2"/>
        <v>0.2029045643153527</v>
      </c>
      <c r="M53" s="102">
        <v>6466</v>
      </c>
      <c r="N53" s="103">
        <v>992</v>
      </c>
      <c r="O53" s="55">
        <f t="shared" si="3"/>
        <v>0.15341787813176616</v>
      </c>
      <c r="P53" s="102">
        <v>3541</v>
      </c>
      <c r="Q53" s="103">
        <v>367</v>
      </c>
      <c r="R53" s="55">
        <f t="shared" si="4"/>
        <v>0.1036430386896357</v>
      </c>
      <c r="S53" s="102">
        <v>1415</v>
      </c>
      <c r="T53" s="103">
        <v>101</v>
      </c>
      <c r="U53" s="55">
        <f t="shared" si="5"/>
        <v>7.1378091872791524E-2</v>
      </c>
      <c r="V53" s="102">
        <v>426</v>
      </c>
      <c r="W53" s="103">
        <v>12</v>
      </c>
      <c r="X53" s="55">
        <f t="shared" si="6"/>
        <v>2.8169014084507043E-2</v>
      </c>
      <c r="Y53" s="102">
        <f t="shared" si="7"/>
        <v>19124</v>
      </c>
      <c r="Z53" s="103">
        <f t="shared" si="7"/>
        <v>2944</v>
      </c>
      <c r="AA53" s="55">
        <f t="shared" si="8"/>
        <v>0.15394268981384648</v>
      </c>
      <c r="AB53" s="57"/>
      <c r="AC53" s="57"/>
      <c r="AD53" s="57"/>
      <c r="AF53" s="4"/>
      <c r="AG53" s="148"/>
      <c r="AH53" s="148"/>
      <c r="AI53" s="148"/>
      <c r="AJ53" s="57"/>
      <c r="AK53" s="148"/>
      <c r="AL53" s="148"/>
      <c r="AM53" s="148"/>
      <c r="AN53" s="149"/>
      <c r="AO53" s="60"/>
    </row>
    <row r="54" spans="2:41" s="51" customFormat="1" ht="13.5" customHeight="1">
      <c r="B54" s="54">
        <v>50</v>
      </c>
      <c r="C54" s="96" t="s">
        <v>16</v>
      </c>
      <c r="D54" s="102">
        <v>16</v>
      </c>
      <c r="E54" s="103">
        <v>2</v>
      </c>
      <c r="F54" s="55">
        <f t="shared" si="0"/>
        <v>0.125</v>
      </c>
      <c r="G54" s="102">
        <v>123</v>
      </c>
      <c r="H54" s="103">
        <v>20</v>
      </c>
      <c r="I54" s="55">
        <f t="shared" si="1"/>
        <v>0.16260162601626016</v>
      </c>
      <c r="J54" s="102">
        <v>6697</v>
      </c>
      <c r="K54" s="103">
        <v>1589</v>
      </c>
      <c r="L54" s="55">
        <f t="shared" si="2"/>
        <v>0.23727041959086159</v>
      </c>
      <c r="M54" s="102">
        <v>5732</v>
      </c>
      <c r="N54" s="103">
        <v>1275</v>
      </c>
      <c r="O54" s="55">
        <f t="shared" si="3"/>
        <v>0.2224354501046755</v>
      </c>
      <c r="P54" s="102">
        <v>3007</v>
      </c>
      <c r="Q54" s="103">
        <v>502</v>
      </c>
      <c r="R54" s="55">
        <f t="shared" si="4"/>
        <v>0.16694379780512139</v>
      </c>
      <c r="S54" s="102">
        <v>1156</v>
      </c>
      <c r="T54" s="103">
        <v>147</v>
      </c>
      <c r="U54" s="55">
        <f t="shared" si="5"/>
        <v>0.12716262975778547</v>
      </c>
      <c r="V54" s="102">
        <v>331</v>
      </c>
      <c r="W54" s="103">
        <v>21</v>
      </c>
      <c r="X54" s="55">
        <f t="shared" si="6"/>
        <v>6.3444108761329304E-2</v>
      </c>
      <c r="Y54" s="102">
        <f t="shared" si="7"/>
        <v>17062</v>
      </c>
      <c r="Z54" s="103">
        <f t="shared" si="7"/>
        <v>3556</v>
      </c>
      <c r="AA54" s="55">
        <f t="shared" si="8"/>
        <v>0.20841636384949008</v>
      </c>
      <c r="AB54" s="57"/>
      <c r="AC54" s="57"/>
      <c r="AD54" s="57"/>
      <c r="AF54" s="4"/>
      <c r="AG54" s="148"/>
      <c r="AH54" s="148"/>
      <c r="AI54" s="148"/>
      <c r="AJ54" s="57"/>
      <c r="AK54" s="148"/>
      <c r="AL54" s="148"/>
      <c r="AM54" s="148"/>
      <c r="AN54" s="149"/>
      <c r="AO54" s="60"/>
    </row>
    <row r="55" spans="2:41" s="51" customFormat="1" ht="13.5" customHeight="1">
      <c r="B55" s="54">
        <v>51</v>
      </c>
      <c r="C55" s="96" t="s">
        <v>48</v>
      </c>
      <c r="D55" s="102">
        <v>47</v>
      </c>
      <c r="E55" s="103">
        <v>8</v>
      </c>
      <c r="F55" s="55">
        <f t="shared" si="0"/>
        <v>0.1702127659574468</v>
      </c>
      <c r="G55" s="102">
        <v>156</v>
      </c>
      <c r="H55" s="103">
        <v>25</v>
      </c>
      <c r="I55" s="55">
        <f t="shared" si="1"/>
        <v>0.16025641025641027</v>
      </c>
      <c r="J55" s="102">
        <v>9008</v>
      </c>
      <c r="K55" s="103">
        <v>2879</v>
      </c>
      <c r="L55" s="55">
        <f t="shared" si="2"/>
        <v>0.31960479573712258</v>
      </c>
      <c r="M55" s="102">
        <v>7037</v>
      </c>
      <c r="N55" s="103">
        <v>2265</v>
      </c>
      <c r="O55" s="55">
        <f t="shared" si="3"/>
        <v>0.32187011510586899</v>
      </c>
      <c r="P55" s="102">
        <v>4114</v>
      </c>
      <c r="Q55" s="103">
        <v>1073</v>
      </c>
      <c r="R55" s="55">
        <f t="shared" si="4"/>
        <v>0.26081672338356832</v>
      </c>
      <c r="S55" s="102">
        <v>1736</v>
      </c>
      <c r="T55" s="103">
        <v>308</v>
      </c>
      <c r="U55" s="55">
        <f t="shared" si="5"/>
        <v>0.17741935483870969</v>
      </c>
      <c r="V55" s="102">
        <v>627</v>
      </c>
      <c r="W55" s="103">
        <v>69</v>
      </c>
      <c r="X55" s="55">
        <f t="shared" si="6"/>
        <v>0.11004784688995216</v>
      </c>
      <c r="Y55" s="102">
        <f t="shared" si="7"/>
        <v>22725</v>
      </c>
      <c r="Z55" s="103">
        <f t="shared" si="7"/>
        <v>6627</v>
      </c>
      <c r="AA55" s="55">
        <f t="shared" si="8"/>
        <v>0.29161716171617164</v>
      </c>
      <c r="AB55" s="57"/>
      <c r="AC55" s="57"/>
      <c r="AD55" s="57"/>
      <c r="AF55" s="4"/>
      <c r="AG55" s="148"/>
      <c r="AH55" s="148"/>
      <c r="AI55" s="148"/>
      <c r="AJ55" s="57"/>
      <c r="AK55" s="148"/>
      <c r="AL55" s="148"/>
      <c r="AM55" s="148"/>
      <c r="AN55" s="149"/>
      <c r="AO55" s="60"/>
    </row>
    <row r="56" spans="2:41" s="51" customFormat="1" ht="13.5" customHeight="1">
      <c r="B56" s="54">
        <v>52</v>
      </c>
      <c r="C56" s="96" t="s">
        <v>4</v>
      </c>
      <c r="D56" s="102">
        <v>7</v>
      </c>
      <c r="E56" s="103">
        <v>0</v>
      </c>
      <c r="F56" s="55">
        <f t="shared" si="0"/>
        <v>0</v>
      </c>
      <c r="G56" s="102">
        <v>20</v>
      </c>
      <c r="H56" s="103">
        <v>5</v>
      </c>
      <c r="I56" s="55">
        <f t="shared" si="1"/>
        <v>0.25</v>
      </c>
      <c r="J56" s="102">
        <v>7116</v>
      </c>
      <c r="K56" s="103">
        <v>2166</v>
      </c>
      <c r="L56" s="55">
        <f t="shared" si="2"/>
        <v>0.30438448566610454</v>
      </c>
      <c r="M56" s="102">
        <v>5752</v>
      </c>
      <c r="N56" s="103">
        <v>1658</v>
      </c>
      <c r="O56" s="55">
        <f t="shared" si="3"/>
        <v>0.28824756606397772</v>
      </c>
      <c r="P56" s="102">
        <v>3442</v>
      </c>
      <c r="Q56" s="103">
        <v>732</v>
      </c>
      <c r="R56" s="55">
        <f t="shared" si="4"/>
        <v>0.21266705403834979</v>
      </c>
      <c r="S56" s="102">
        <v>1705</v>
      </c>
      <c r="T56" s="103">
        <v>225</v>
      </c>
      <c r="U56" s="55">
        <f t="shared" si="5"/>
        <v>0.13196480938416422</v>
      </c>
      <c r="V56" s="102">
        <v>584</v>
      </c>
      <c r="W56" s="103">
        <v>39</v>
      </c>
      <c r="X56" s="55">
        <f t="shared" si="6"/>
        <v>6.6780821917808222E-2</v>
      </c>
      <c r="Y56" s="102">
        <f t="shared" si="7"/>
        <v>18626</v>
      </c>
      <c r="Z56" s="103">
        <f t="shared" si="7"/>
        <v>4825</v>
      </c>
      <c r="AA56" s="55">
        <f t="shared" si="8"/>
        <v>0.25904649414796521</v>
      </c>
      <c r="AB56" s="57"/>
      <c r="AC56" s="57"/>
      <c r="AD56" s="57"/>
      <c r="AF56" s="4"/>
      <c r="AG56" s="148"/>
      <c r="AH56" s="148"/>
      <c r="AI56" s="148"/>
      <c r="AJ56" s="57"/>
      <c r="AK56" s="148"/>
      <c r="AL56" s="148"/>
      <c r="AM56" s="148"/>
      <c r="AN56" s="149"/>
      <c r="AO56" s="60"/>
    </row>
    <row r="57" spans="2:41" s="51" customFormat="1" ht="13.5" customHeight="1">
      <c r="B57" s="54">
        <v>53</v>
      </c>
      <c r="C57" s="96" t="s">
        <v>22</v>
      </c>
      <c r="D57" s="102">
        <v>30</v>
      </c>
      <c r="E57" s="103">
        <v>5</v>
      </c>
      <c r="F57" s="55">
        <f t="shared" si="0"/>
        <v>0.16666666666666666</v>
      </c>
      <c r="G57" s="102">
        <v>66</v>
      </c>
      <c r="H57" s="103">
        <v>5</v>
      </c>
      <c r="I57" s="55">
        <f t="shared" si="1"/>
        <v>7.575757575757576E-2</v>
      </c>
      <c r="J57" s="102">
        <v>3926</v>
      </c>
      <c r="K57" s="103">
        <v>943</v>
      </c>
      <c r="L57" s="55">
        <f t="shared" si="2"/>
        <v>0.24019358125318391</v>
      </c>
      <c r="M57" s="102">
        <v>3355</v>
      </c>
      <c r="N57" s="103">
        <v>737</v>
      </c>
      <c r="O57" s="55">
        <f t="shared" si="3"/>
        <v>0.21967213114754097</v>
      </c>
      <c r="P57" s="102">
        <v>1946</v>
      </c>
      <c r="Q57" s="103">
        <v>286</v>
      </c>
      <c r="R57" s="55">
        <f t="shared" si="4"/>
        <v>0.14696813977389517</v>
      </c>
      <c r="S57" s="102">
        <v>779</v>
      </c>
      <c r="T57" s="103">
        <v>103</v>
      </c>
      <c r="U57" s="55">
        <f t="shared" si="5"/>
        <v>0.13222079589216945</v>
      </c>
      <c r="V57" s="102">
        <v>253</v>
      </c>
      <c r="W57" s="103">
        <v>24</v>
      </c>
      <c r="X57" s="55">
        <f t="shared" si="6"/>
        <v>9.4861660079051377E-2</v>
      </c>
      <c r="Y57" s="102">
        <f t="shared" si="7"/>
        <v>10355</v>
      </c>
      <c r="Z57" s="103">
        <f t="shared" si="7"/>
        <v>2103</v>
      </c>
      <c r="AA57" s="55">
        <f t="shared" si="8"/>
        <v>0.2030902945436987</v>
      </c>
      <c r="AB57" s="57"/>
      <c r="AC57" s="57"/>
      <c r="AD57" s="57"/>
      <c r="AF57" s="4"/>
      <c r="AG57" s="148"/>
      <c r="AH57" s="148"/>
      <c r="AI57" s="148"/>
      <c r="AJ57" s="57"/>
      <c r="AK57" s="148"/>
      <c r="AL57" s="148"/>
      <c r="AM57" s="148"/>
      <c r="AN57" s="149"/>
      <c r="AO57" s="60"/>
    </row>
    <row r="58" spans="2:41" s="51" customFormat="1" ht="13.5" customHeight="1">
      <c r="B58" s="54">
        <v>54</v>
      </c>
      <c r="C58" s="96" t="s">
        <v>28</v>
      </c>
      <c r="D58" s="102">
        <v>40</v>
      </c>
      <c r="E58" s="103">
        <v>5</v>
      </c>
      <c r="F58" s="55">
        <f t="shared" si="0"/>
        <v>0.125</v>
      </c>
      <c r="G58" s="102">
        <v>127</v>
      </c>
      <c r="H58" s="103">
        <v>20</v>
      </c>
      <c r="I58" s="55">
        <f t="shared" si="1"/>
        <v>0.15748031496062992</v>
      </c>
      <c r="J58" s="102">
        <v>6539</v>
      </c>
      <c r="K58" s="103">
        <v>2144</v>
      </c>
      <c r="L58" s="55">
        <f t="shared" si="2"/>
        <v>0.3278788805627772</v>
      </c>
      <c r="M58" s="102">
        <v>5415</v>
      </c>
      <c r="N58" s="103">
        <v>1729</v>
      </c>
      <c r="O58" s="55">
        <f t="shared" si="3"/>
        <v>0.31929824561403508</v>
      </c>
      <c r="P58" s="102">
        <v>3239</v>
      </c>
      <c r="Q58" s="103">
        <v>720</v>
      </c>
      <c r="R58" s="55">
        <f t="shared" si="4"/>
        <v>0.22229083050324175</v>
      </c>
      <c r="S58" s="102">
        <v>1426</v>
      </c>
      <c r="T58" s="103">
        <v>201</v>
      </c>
      <c r="U58" s="55">
        <f t="shared" si="5"/>
        <v>0.14095371669004209</v>
      </c>
      <c r="V58" s="102">
        <v>438</v>
      </c>
      <c r="W58" s="103">
        <v>35</v>
      </c>
      <c r="X58" s="55">
        <f t="shared" si="6"/>
        <v>7.9908675799086754E-2</v>
      </c>
      <c r="Y58" s="102">
        <f t="shared" si="7"/>
        <v>17224</v>
      </c>
      <c r="Z58" s="103">
        <f t="shared" si="7"/>
        <v>4854</v>
      </c>
      <c r="AA58" s="55">
        <f t="shared" si="8"/>
        <v>0.28181607059916397</v>
      </c>
      <c r="AB58" s="57"/>
      <c r="AC58" s="57"/>
      <c r="AD58" s="57"/>
      <c r="AF58" s="4"/>
      <c r="AG58" s="148"/>
      <c r="AH58" s="148"/>
      <c r="AI58" s="148"/>
      <c r="AJ58" s="57"/>
      <c r="AK58" s="148"/>
      <c r="AL58" s="148"/>
      <c r="AM58" s="148"/>
      <c r="AN58" s="149"/>
      <c r="AO58" s="60"/>
    </row>
    <row r="59" spans="2:41" s="51" customFormat="1" ht="13.5" customHeight="1">
      <c r="B59" s="54">
        <v>55</v>
      </c>
      <c r="C59" s="96" t="s">
        <v>17</v>
      </c>
      <c r="D59" s="102">
        <v>23</v>
      </c>
      <c r="E59" s="103">
        <v>4</v>
      </c>
      <c r="F59" s="55">
        <f t="shared" si="0"/>
        <v>0.17391304347826086</v>
      </c>
      <c r="G59" s="102">
        <v>87</v>
      </c>
      <c r="H59" s="103">
        <v>10</v>
      </c>
      <c r="I59" s="55">
        <f t="shared" si="1"/>
        <v>0.11494252873563218</v>
      </c>
      <c r="J59" s="102">
        <v>6846</v>
      </c>
      <c r="K59" s="103">
        <v>1742</v>
      </c>
      <c r="L59" s="55">
        <f t="shared" si="2"/>
        <v>0.25445515629564708</v>
      </c>
      <c r="M59" s="102">
        <v>6166</v>
      </c>
      <c r="N59" s="103">
        <v>1675</v>
      </c>
      <c r="O59" s="55">
        <f t="shared" si="3"/>
        <v>0.27165098929614012</v>
      </c>
      <c r="P59" s="102">
        <v>3387</v>
      </c>
      <c r="Q59" s="103">
        <v>652</v>
      </c>
      <c r="R59" s="55">
        <f t="shared" si="4"/>
        <v>0.19250073811632715</v>
      </c>
      <c r="S59" s="102">
        <v>1176</v>
      </c>
      <c r="T59" s="103">
        <v>136</v>
      </c>
      <c r="U59" s="55">
        <f t="shared" si="5"/>
        <v>0.11564625850340136</v>
      </c>
      <c r="V59" s="102">
        <v>324</v>
      </c>
      <c r="W59" s="103">
        <v>27</v>
      </c>
      <c r="X59" s="55">
        <f t="shared" si="6"/>
        <v>8.3333333333333329E-2</v>
      </c>
      <c r="Y59" s="102">
        <f t="shared" si="7"/>
        <v>18009</v>
      </c>
      <c r="Z59" s="103">
        <f t="shared" si="7"/>
        <v>4246</v>
      </c>
      <c r="AA59" s="55">
        <f t="shared" si="8"/>
        <v>0.23577100338719528</v>
      </c>
      <c r="AB59" s="57"/>
      <c r="AC59" s="57"/>
      <c r="AD59" s="57"/>
      <c r="AF59" s="4"/>
      <c r="AG59" s="148"/>
      <c r="AH59" s="148"/>
      <c r="AI59" s="148"/>
      <c r="AJ59" s="57"/>
      <c r="AK59" s="148"/>
      <c r="AL59" s="148"/>
      <c r="AM59" s="148"/>
      <c r="AN59" s="149"/>
      <c r="AO59" s="60"/>
    </row>
    <row r="60" spans="2:41" s="51" customFormat="1" ht="13.5" customHeight="1">
      <c r="B60" s="54">
        <v>56</v>
      </c>
      <c r="C60" s="96" t="s">
        <v>10</v>
      </c>
      <c r="D60" s="102">
        <v>7</v>
      </c>
      <c r="E60" s="103">
        <v>2</v>
      </c>
      <c r="F60" s="55">
        <f t="shared" si="0"/>
        <v>0.2857142857142857</v>
      </c>
      <c r="G60" s="102">
        <v>50</v>
      </c>
      <c r="H60" s="103">
        <v>3</v>
      </c>
      <c r="I60" s="55">
        <f t="shared" si="1"/>
        <v>0.06</v>
      </c>
      <c r="J60" s="102">
        <v>4719</v>
      </c>
      <c r="K60" s="103">
        <v>945</v>
      </c>
      <c r="L60" s="55">
        <f t="shared" si="2"/>
        <v>0.20025429116338206</v>
      </c>
      <c r="M60" s="102">
        <v>3748</v>
      </c>
      <c r="N60" s="103">
        <v>637</v>
      </c>
      <c r="O60" s="55">
        <f t="shared" si="3"/>
        <v>0.16995731056563501</v>
      </c>
      <c r="P60" s="102">
        <v>1944</v>
      </c>
      <c r="Q60" s="103">
        <v>208</v>
      </c>
      <c r="R60" s="55">
        <f t="shared" si="4"/>
        <v>0.10699588477366255</v>
      </c>
      <c r="S60" s="102">
        <v>738</v>
      </c>
      <c r="T60" s="103">
        <v>23</v>
      </c>
      <c r="U60" s="55">
        <f t="shared" si="5"/>
        <v>3.1165311653116531E-2</v>
      </c>
      <c r="V60" s="102">
        <v>245</v>
      </c>
      <c r="W60" s="103">
        <v>6</v>
      </c>
      <c r="X60" s="55">
        <f t="shared" si="6"/>
        <v>2.4489795918367346E-2</v>
      </c>
      <c r="Y60" s="102">
        <f t="shared" si="7"/>
        <v>11451</v>
      </c>
      <c r="Z60" s="103">
        <f t="shared" si="7"/>
        <v>1824</v>
      </c>
      <c r="AA60" s="55">
        <f t="shared" si="8"/>
        <v>0.15928739848048207</v>
      </c>
      <c r="AB60" s="57"/>
      <c r="AC60" s="57"/>
      <c r="AD60" s="57"/>
      <c r="AF60" s="4"/>
      <c r="AG60" s="148"/>
      <c r="AH60" s="148"/>
      <c r="AI60" s="148"/>
      <c r="AJ60" s="57"/>
      <c r="AK60" s="148"/>
      <c r="AL60" s="148"/>
      <c r="AM60" s="148"/>
      <c r="AN60" s="149"/>
      <c r="AO60" s="60"/>
    </row>
    <row r="61" spans="2:41" s="51" customFormat="1" ht="13.5" customHeight="1">
      <c r="B61" s="54">
        <v>57</v>
      </c>
      <c r="C61" s="96" t="s">
        <v>49</v>
      </c>
      <c r="D61" s="102">
        <v>16</v>
      </c>
      <c r="E61" s="103">
        <v>7</v>
      </c>
      <c r="F61" s="55">
        <f t="shared" si="0"/>
        <v>0.4375</v>
      </c>
      <c r="G61" s="102">
        <v>48</v>
      </c>
      <c r="H61" s="103">
        <v>6</v>
      </c>
      <c r="I61" s="55">
        <f t="shared" si="1"/>
        <v>0.125</v>
      </c>
      <c r="J61" s="102">
        <v>3015</v>
      </c>
      <c r="K61" s="103">
        <v>722</v>
      </c>
      <c r="L61" s="55">
        <f t="shared" si="2"/>
        <v>0.23946932006633498</v>
      </c>
      <c r="M61" s="102">
        <v>2590</v>
      </c>
      <c r="N61" s="103">
        <v>448</v>
      </c>
      <c r="O61" s="55">
        <f t="shared" si="3"/>
        <v>0.17297297297297298</v>
      </c>
      <c r="P61" s="102">
        <v>1629</v>
      </c>
      <c r="Q61" s="103">
        <v>218</v>
      </c>
      <c r="R61" s="55">
        <f t="shared" si="4"/>
        <v>0.13382443216697359</v>
      </c>
      <c r="S61" s="102">
        <v>743</v>
      </c>
      <c r="T61" s="103">
        <v>80</v>
      </c>
      <c r="U61" s="55">
        <f t="shared" si="5"/>
        <v>0.10767160161507403</v>
      </c>
      <c r="V61" s="102">
        <v>232</v>
      </c>
      <c r="W61" s="103">
        <v>23</v>
      </c>
      <c r="X61" s="55">
        <f t="shared" si="6"/>
        <v>9.9137931034482762E-2</v>
      </c>
      <c r="Y61" s="102">
        <f t="shared" si="7"/>
        <v>8273</v>
      </c>
      <c r="Z61" s="103">
        <f t="shared" si="7"/>
        <v>1504</v>
      </c>
      <c r="AA61" s="55">
        <f t="shared" si="8"/>
        <v>0.18179620452073009</v>
      </c>
      <c r="AB61" s="57"/>
      <c r="AC61" s="57"/>
      <c r="AD61" s="57"/>
      <c r="AF61" s="4"/>
      <c r="AG61" s="148"/>
      <c r="AH61" s="148"/>
      <c r="AI61" s="148"/>
      <c r="AJ61" s="57"/>
      <c r="AK61" s="148"/>
      <c r="AL61" s="148"/>
      <c r="AM61" s="148"/>
      <c r="AN61" s="149"/>
      <c r="AO61" s="60"/>
    </row>
    <row r="62" spans="2:41" s="51" customFormat="1" ht="13.5" customHeight="1">
      <c r="B62" s="54">
        <v>58</v>
      </c>
      <c r="C62" s="96" t="s">
        <v>29</v>
      </c>
      <c r="D62" s="102">
        <v>5</v>
      </c>
      <c r="E62" s="103">
        <v>2</v>
      </c>
      <c r="F62" s="55">
        <f t="shared" si="0"/>
        <v>0.4</v>
      </c>
      <c r="G62" s="102">
        <v>45</v>
      </c>
      <c r="H62" s="103">
        <v>12</v>
      </c>
      <c r="I62" s="55">
        <f t="shared" si="1"/>
        <v>0.26666666666666666</v>
      </c>
      <c r="J62" s="102">
        <v>3543</v>
      </c>
      <c r="K62" s="103">
        <v>1520</v>
      </c>
      <c r="L62" s="55">
        <f t="shared" si="2"/>
        <v>0.42901495907423087</v>
      </c>
      <c r="M62" s="102">
        <v>3028</v>
      </c>
      <c r="N62" s="103">
        <v>1093</v>
      </c>
      <c r="O62" s="55">
        <f t="shared" si="3"/>
        <v>0.36096433289299867</v>
      </c>
      <c r="P62" s="102">
        <v>1855</v>
      </c>
      <c r="Q62" s="103">
        <v>532</v>
      </c>
      <c r="R62" s="55">
        <f t="shared" si="4"/>
        <v>0.28679245283018867</v>
      </c>
      <c r="S62" s="102">
        <v>843</v>
      </c>
      <c r="T62" s="103">
        <v>163</v>
      </c>
      <c r="U62" s="55">
        <f t="shared" si="5"/>
        <v>0.19335705812574139</v>
      </c>
      <c r="V62" s="102">
        <v>273</v>
      </c>
      <c r="W62" s="103">
        <v>37</v>
      </c>
      <c r="X62" s="55">
        <f t="shared" si="6"/>
        <v>0.13553113553113552</v>
      </c>
      <c r="Y62" s="102">
        <f t="shared" si="7"/>
        <v>9592</v>
      </c>
      <c r="Z62" s="103">
        <f t="shared" si="7"/>
        <v>3359</v>
      </c>
      <c r="AA62" s="55">
        <f t="shared" si="8"/>
        <v>0.35018765638031696</v>
      </c>
      <c r="AB62" s="57"/>
      <c r="AC62" s="57"/>
      <c r="AD62" s="57"/>
      <c r="AF62" s="4"/>
      <c r="AG62" s="148"/>
      <c r="AH62" s="148"/>
      <c r="AI62" s="148"/>
      <c r="AJ62" s="57"/>
      <c r="AK62" s="148"/>
      <c r="AL62" s="148"/>
      <c r="AM62" s="148"/>
      <c r="AN62" s="149"/>
      <c r="AO62" s="60"/>
    </row>
    <row r="63" spans="2:41" s="51" customFormat="1" ht="13.5" customHeight="1">
      <c r="B63" s="54">
        <v>59</v>
      </c>
      <c r="C63" s="96" t="s">
        <v>23</v>
      </c>
      <c r="D63" s="102">
        <v>44</v>
      </c>
      <c r="E63" s="103">
        <v>2</v>
      </c>
      <c r="F63" s="55">
        <f t="shared" si="0"/>
        <v>4.5454545454545456E-2</v>
      </c>
      <c r="G63" s="102">
        <v>135</v>
      </c>
      <c r="H63" s="103">
        <v>28</v>
      </c>
      <c r="I63" s="55">
        <f t="shared" si="1"/>
        <v>0.2074074074074074</v>
      </c>
      <c r="J63" s="102">
        <v>26409</v>
      </c>
      <c r="K63" s="103">
        <v>5852</v>
      </c>
      <c r="L63" s="55">
        <f t="shared" si="2"/>
        <v>0.22159112423794919</v>
      </c>
      <c r="M63" s="102">
        <v>22966</v>
      </c>
      <c r="N63" s="103">
        <v>4297</v>
      </c>
      <c r="O63" s="55">
        <f t="shared" si="3"/>
        <v>0.1871026735173735</v>
      </c>
      <c r="P63" s="102">
        <v>13590</v>
      </c>
      <c r="Q63" s="103">
        <v>1771</v>
      </c>
      <c r="R63" s="55">
        <f t="shared" si="4"/>
        <v>0.13031640912435613</v>
      </c>
      <c r="S63" s="102">
        <v>5147</v>
      </c>
      <c r="T63" s="103">
        <v>390</v>
      </c>
      <c r="U63" s="55">
        <f t="shared" si="5"/>
        <v>7.577229454050903E-2</v>
      </c>
      <c r="V63" s="102">
        <v>1598</v>
      </c>
      <c r="W63" s="103">
        <v>86</v>
      </c>
      <c r="X63" s="55">
        <f t="shared" si="6"/>
        <v>5.3817271589486862E-2</v>
      </c>
      <c r="Y63" s="102">
        <f t="shared" si="7"/>
        <v>69889</v>
      </c>
      <c r="Z63" s="103">
        <f t="shared" si="7"/>
        <v>12426</v>
      </c>
      <c r="AA63" s="55">
        <f t="shared" si="8"/>
        <v>0.17779621971984147</v>
      </c>
      <c r="AB63" s="57"/>
      <c r="AC63" s="57"/>
      <c r="AD63" s="57"/>
      <c r="AF63" s="4"/>
      <c r="AG63" s="148"/>
      <c r="AH63" s="148"/>
      <c r="AI63" s="148"/>
      <c r="AJ63" s="57"/>
      <c r="AK63" s="148"/>
      <c r="AL63" s="148"/>
      <c r="AM63" s="148"/>
      <c r="AN63" s="149"/>
      <c r="AO63" s="60"/>
    </row>
    <row r="64" spans="2:41" s="51" customFormat="1" ht="13.5" customHeight="1">
      <c r="B64" s="54">
        <v>60</v>
      </c>
      <c r="C64" s="96" t="s">
        <v>50</v>
      </c>
      <c r="D64" s="102">
        <v>26</v>
      </c>
      <c r="E64" s="103">
        <v>4</v>
      </c>
      <c r="F64" s="55">
        <f t="shared" si="0"/>
        <v>0.15384615384615385</v>
      </c>
      <c r="G64" s="102">
        <v>52</v>
      </c>
      <c r="H64" s="103">
        <v>4</v>
      </c>
      <c r="I64" s="55">
        <f t="shared" si="1"/>
        <v>7.6923076923076927E-2</v>
      </c>
      <c r="J64" s="102">
        <v>3595</v>
      </c>
      <c r="K64" s="103">
        <v>754</v>
      </c>
      <c r="L64" s="55">
        <f t="shared" si="2"/>
        <v>0.20973574408901252</v>
      </c>
      <c r="M64" s="102">
        <v>2812</v>
      </c>
      <c r="N64" s="103">
        <v>507</v>
      </c>
      <c r="O64" s="55">
        <f t="shared" si="3"/>
        <v>0.18029871977240397</v>
      </c>
      <c r="P64" s="102">
        <v>1637</v>
      </c>
      <c r="Q64" s="103">
        <v>162</v>
      </c>
      <c r="R64" s="55">
        <f t="shared" si="4"/>
        <v>9.8961514966401959E-2</v>
      </c>
      <c r="S64" s="102">
        <v>698</v>
      </c>
      <c r="T64" s="103">
        <v>43</v>
      </c>
      <c r="U64" s="55">
        <f t="shared" si="5"/>
        <v>6.1604584527220632E-2</v>
      </c>
      <c r="V64" s="102">
        <v>208</v>
      </c>
      <c r="W64" s="103">
        <v>9</v>
      </c>
      <c r="X64" s="55">
        <f t="shared" si="6"/>
        <v>4.3269230769230768E-2</v>
      </c>
      <c r="Y64" s="102">
        <f t="shared" si="7"/>
        <v>9028</v>
      </c>
      <c r="Z64" s="103">
        <f t="shared" si="7"/>
        <v>1483</v>
      </c>
      <c r="AA64" s="55">
        <f t="shared" si="8"/>
        <v>0.16426672574213558</v>
      </c>
      <c r="AB64" s="57"/>
      <c r="AC64" s="57"/>
      <c r="AD64" s="57"/>
      <c r="AF64" s="4"/>
      <c r="AG64" s="148"/>
      <c r="AH64" s="148"/>
      <c r="AI64" s="148"/>
      <c r="AJ64" s="57"/>
      <c r="AK64" s="148"/>
      <c r="AL64" s="148"/>
      <c r="AM64" s="148"/>
      <c r="AN64" s="149"/>
      <c r="AO64" s="60"/>
    </row>
    <row r="65" spans="2:41" s="51" customFormat="1" ht="13.5" customHeight="1">
      <c r="B65" s="54">
        <v>61</v>
      </c>
      <c r="C65" s="96" t="s">
        <v>18</v>
      </c>
      <c r="D65" s="102">
        <v>0</v>
      </c>
      <c r="E65" s="103">
        <v>0</v>
      </c>
      <c r="F65" s="55" t="str">
        <f t="shared" si="0"/>
        <v>-</v>
      </c>
      <c r="G65" s="102">
        <v>11</v>
      </c>
      <c r="H65" s="103">
        <v>0</v>
      </c>
      <c r="I65" s="55">
        <f t="shared" si="1"/>
        <v>0</v>
      </c>
      <c r="J65" s="102">
        <v>3271</v>
      </c>
      <c r="K65" s="103">
        <v>821</v>
      </c>
      <c r="L65" s="55">
        <f t="shared" si="2"/>
        <v>0.25099357994497096</v>
      </c>
      <c r="M65" s="102">
        <v>2581</v>
      </c>
      <c r="N65" s="103">
        <v>494</v>
      </c>
      <c r="O65" s="55">
        <f t="shared" si="3"/>
        <v>0.19139868268113133</v>
      </c>
      <c r="P65" s="102">
        <v>1377</v>
      </c>
      <c r="Q65" s="103">
        <v>234</v>
      </c>
      <c r="R65" s="55">
        <f t="shared" si="4"/>
        <v>0.16993464052287582</v>
      </c>
      <c r="S65" s="102">
        <v>530</v>
      </c>
      <c r="T65" s="103">
        <v>50</v>
      </c>
      <c r="U65" s="55">
        <f t="shared" si="5"/>
        <v>9.4339622641509441E-2</v>
      </c>
      <c r="V65" s="102">
        <v>170</v>
      </c>
      <c r="W65" s="103">
        <v>7</v>
      </c>
      <c r="X65" s="55">
        <f t="shared" si="6"/>
        <v>4.1176470588235294E-2</v>
      </c>
      <c r="Y65" s="102">
        <f t="shared" si="7"/>
        <v>7940</v>
      </c>
      <c r="Z65" s="103">
        <f t="shared" si="7"/>
        <v>1606</v>
      </c>
      <c r="AA65" s="55">
        <f t="shared" si="8"/>
        <v>0.20226700251889168</v>
      </c>
      <c r="AB65" s="57"/>
      <c r="AC65" s="57"/>
      <c r="AD65" s="57"/>
      <c r="AF65" s="4"/>
      <c r="AG65" s="148"/>
      <c r="AH65" s="148"/>
      <c r="AI65" s="148"/>
      <c r="AJ65" s="57"/>
      <c r="AK65" s="148"/>
      <c r="AL65" s="148"/>
      <c r="AM65" s="148"/>
      <c r="AN65" s="149"/>
      <c r="AO65" s="60"/>
    </row>
    <row r="66" spans="2:41" s="51" customFormat="1" ht="13.5" customHeight="1">
      <c r="B66" s="54">
        <v>62</v>
      </c>
      <c r="C66" s="96" t="s">
        <v>19</v>
      </c>
      <c r="D66" s="102">
        <v>17</v>
      </c>
      <c r="E66" s="103">
        <v>2</v>
      </c>
      <c r="F66" s="55">
        <f t="shared" si="0"/>
        <v>0.11764705882352941</v>
      </c>
      <c r="G66" s="102">
        <v>41</v>
      </c>
      <c r="H66" s="103">
        <v>3</v>
      </c>
      <c r="I66" s="55">
        <f t="shared" si="1"/>
        <v>7.3170731707317069E-2</v>
      </c>
      <c r="J66" s="102">
        <v>4739</v>
      </c>
      <c r="K66" s="103">
        <v>973</v>
      </c>
      <c r="L66" s="55">
        <f t="shared" si="2"/>
        <v>0.20531757754800592</v>
      </c>
      <c r="M66" s="102">
        <v>3976</v>
      </c>
      <c r="N66" s="103">
        <v>665</v>
      </c>
      <c r="O66" s="55">
        <f t="shared" si="3"/>
        <v>0.16725352112676056</v>
      </c>
      <c r="P66" s="102">
        <v>2057</v>
      </c>
      <c r="Q66" s="103">
        <v>226</v>
      </c>
      <c r="R66" s="55">
        <f t="shared" si="4"/>
        <v>0.10986874088478367</v>
      </c>
      <c r="S66" s="102">
        <v>858</v>
      </c>
      <c r="T66" s="103">
        <v>59</v>
      </c>
      <c r="U66" s="55">
        <f t="shared" si="5"/>
        <v>6.8764568764568768E-2</v>
      </c>
      <c r="V66" s="102">
        <v>283</v>
      </c>
      <c r="W66" s="103">
        <v>10</v>
      </c>
      <c r="X66" s="55">
        <f t="shared" si="6"/>
        <v>3.5335689045936397E-2</v>
      </c>
      <c r="Y66" s="102">
        <f t="shared" si="7"/>
        <v>11971</v>
      </c>
      <c r="Z66" s="103">
        <f t="shared" si="7"/>
        <v>1938</v>
      </c>
      <c r="AA66" s="55">
        <f t="shared" si="8"/>
        <v>0.16189123715646145</v>
      </c>
      <c r="AB66" s="57"/>
      <c r="AC66" s="57"/>
      <c r="AD66" s="57"/>
      <c r="AF66" s="4"/>
      <c r="AG66" s="148"/>
      <c r="AH66" s="148"/>
      <c r="AI66" s="148"/>
      <c r="AJ66" s="57"/>
      <c r="AK66" s="148"/>
      <c r="AL66" s="148"/>
      <c r="AM66" s="148"/>
      <c r="AN66" s="149"/>
      <c r="AO66" s="60"/>
    </row>
    <row r="67" spans="2:41" s="51" customFormat="1" ht="13.5" customHeight="1">
      <c r="B67" s="54">
        <v>63</v>
      </c>
      <c r="C67" s="96" t="s">
        <v>30</v>
      </c>
      <c r="D67" s="102">
        <v>8</v>
      </c>
      <c r="E67" s="103">
        <v>2</v>
      </c>
      <c r="F67" s="55">
        <f t="shared" si="0"/>
        <v>0.25</v>
      </c>
      <c r="G67" s="102">
        <v>10</v>
      </c>
      <c r="H67" s="103">
        <v>4</v>
      </c>
      <c r="I67" s="55">
        <f t="shared" si="1"/>
        <v>0.4</v>
      </c>
      <c r="J67" s="102">
        <v>3306</v>
      </c>
      <c r="K67" s="103">
        <v>969</v>
      </c>
      <c r="L67" s="55">
        <f t="shared" si="2"/>
        <v>0.29310344827586204</v>
      </c>
      <c r="M67" s="102">
        <v>2656</v>
      </c>
      <c r="N67" s="103">
        <v>730</v>
      </c>
      <c r="O67" s="55">
        <f t="shared" si="3"/>
        <v>0.27484939759036142</v>
      </c>
      <c r="P67" s="102">
        <v>1633</v>
      </c>
      <c r="Q67" s="103">
        <v>304</v>
      </c>
      <c r="R67" s="55">
        <f t="shared" si="4"/>
        <v>0.1861604409063074</v>
      </c>
      <c r="S67" s="102">
        <v>794</v>
      </c>
      <c r="T67" s="103">
        <v>130</v>
      </c>
      <c r="U67" s="55">
        <f t="shared" si="5"/>
        <v>0.16372795969773299</v>
      </c>
      <c r="V67" s="102">
        <v>238</v>
      </c>
      <c r="W67" s="103">
        <v>13</v>
      </c>
      <c r="X67" s="55">
        <f t="shared" si="6"/>
        <v>5.4621848739495799E-2</v>
      </c>
      <c r="Y67" s="102">
        <f t="shared" si="7"/>
        <v>8645</v>
      </c>
      <c r="Z67" s="103">
        <f t="shared" si="7"/>
        <v>2152</v>
      </c>
      <c r="AA67" s="55">
        <f t="shared" si="8"/>
        <v>0.24893001735106998</v>
      </c>
      <c r="AB67" s="57"/>
      <c r="AC67" s="57"/>
      <c r="AD67" s="57"/>
      <c r="AF67" s="4"/>
      <c r="AG67" s="148"/>
      <c r="AH67" s="148"/>
      <c r="AI67" s="148"/>
      <c r="AJ67" s="57"/>
      <c r="AK67" s="148"/>
      <c r="AL67" s="148"/>
      <c r="AM67" s="148"/>
      <c r="AN67" s="149"/>
      <c r="AO67" s="60"/>
    </row>
    <row r="68" spans="2:41" s="51" customFormat="1" ht="13.5" customHeight="1">
      <c r="B68" s="54">
        <v>64</v>
      </c>
      <c r="C68" s="96" t="s">
        <v>51</v>
      </c>
      <c r="D68" s="102">
        <v>60</v>
      </c>
      <c r="E68" s="103">
        <v>5</v>
      </c>
      <c r="F68" s="55">
        <f t="shared" si="0"/>
        <v>8.3333333333333329E-2</v>
      </c>
      <c r="G68" s="102">
        <v>120</v>
      </c>
      <c r="H68" s="103">
        <v>7</v>
      </c>
      <c r="I68" s="55">
        <f t="shared" si="1"/>
        <v>5.8333333333333334E-2</v>
      </c>
      <c r="J68" s="102">
        <v>3603</v>
      </c>
      <c r="K68" s="103">
        <v>589</v>
      </c>
      <c r="L68" s="55">
        <f t="shared" si="2"/>
        <v>0.16347488204274216</v>
      </c>
      <c r="M68" s="102">
        <v>2758</v>
      </c>
      <c r="N68" s="103">
        <v>366</v>
      </c>
      <c r="O68" s="55">
        <f t="shared" si="3"/>
        <v>0.13270485859318346</v>
      </c>
      <c r="P68" s="102">
        <v>1518</v>
      </c>
      <c r="Q68" s="103">
        <v>110</v>
      </c>
      <c r="R68" s="55">
        <f t="shared" si="4"/>
        <v>7.2463768115942032E-2</v>
      </c>
      <c r="S68" s="102">
        <v>665</v>
      </c>
      <c r="T68" s="103">
        <v>26</v>
      </c>
      <c r="U68" s="55">
        <f t="shared" si="5"/>
        <v>3.9097744360902256E-2</v>
      </c>
      <c r="V68" s="102">
        <v>229</v>
      </c>
      <c r="W68" s="103">
        <v>7</v>
      </c>
      <c r="X68" s="55">
        <f t="shared" si="6"/>
        <v>3.0567685589519649E-2</v>
      </c>
      <c r="Y68" s="102">
        <f t="shared" si="7"/>
        <v>8953</v>
      </c>
      <c r="Z68" s="103">
        <f t="shared" si="7"/>
        <v>1110</v>
      </c>
      <c r="AA68" s="55">
        <f t="shared" si="8"/>
        <v>0.12398078856249302</v>
      </c>
      <c r="AB68" s="57"/>
      <c r="AC68" s="57"/>
      <c r="AD68" s="57"/>
      <c r="AF68" s="4"/>
      <c r="AG68" s="148"/>
      <c r="AH68" s="148"/>
      <c r="AI68" s="148"/>
      <c r="AJ68" s="57"/>
      <c r="AK68" s="148"/>
      <c r="AL68" s="148"/>
      <c r="AM68" s="148"/>
      <c r="AN68" s="149"/>
      <c r="AO68" s="60"/>
    </row>
    <row r="69" spans="2:41" s="51" customFormat="1" ht="13.5" customHeight="1">
      <c r="B69" s="54">
        <v>65</v>
      </c>
      <c r="C69" s="96" t="s">
        <v>11</v>
      </c>
      <c r="D69" s="102">
        <v>5</v>
      </c>
      <c r="E69" s="103">
        <v>0</v>
      </c>
      <c r="F69" s="55">
        <f t="shared" si="0"/>
        <v>0</v>
      </c>
      <c r="G69" s="102">
        <v>29</v>
      </c>
      <c r="H69" s="103">
        <v>1</v>
      </c>
      <c r="I69" s="55">
        <f t="shared" si="1"/>
        <v>3.4482758620689655E-2</v>
      </c>
      <c r="J69" s="102">
        <v>1826</v>
      </c>
      <c r="K69" s="103">
        <v>451</v>
      </c>
      <c r="L69" s="55">
        <f t="shared" si="2"/>
        <v>0.24698795180722891</v>
      </c>
      <c r="M69" s="102">
        <v>1317</v>
      </c>
      <c r="N69" s="103">
        <v>335</v>
      </c>
      <c r="O69" s="55">
        <f t="shared" si="3"/>
        <v>0.25436598329536825</v>
      </c>
      <c r="P69" s="102">
        <v>819</v>
      </c>
      <c r="Q69" s="103">
        <v>112</v>
      </c>
      <c r="R69" s="55">
        <f t="shared" si="4"/>
        <v>0.13675213675213677</v>
      </c>
      <c r="S69" s="102">
        <v>389</v>
      </c>
      <c r="T69" s="103">
        <v>36</v>
      </c>
      <c r="U69" s="55">
        <f t="shared" si="5"/>
        <v>9.2544987146529561E-2</v>
      </c>
      <c r="V69" s="102">
        <v>151</v>
      </c>
      <c r="W69" s="103">
        <v>8</v>
      </c>
      <c r="X69" s="55">
        <f t="shared" si="6"/>
        <v>5.2980132450331126E-2</v>
      </c>
      <c r="Y69" s="102">
        <f t="shared" si="7"/>
        <v>4536</v>
      </c>
      <c r="Z69" s="103">
        <f t="shared" si="7"/>
        <v>943</v>
      </c>
      <c r="AA69" s="55">
        <f t="shared" si="8"/>
        <v>0.20789241622574955</v>
      </c>
      <c r="AB69" s="57"/>
      <c r="AC69" s="57"/>
      <c r="AD69" s="57"/>
      <c r="AF69" s="4"/>
      <c r="AG69" s="148"/>
      <c r="AH69" s="148"/>
      <c r="AI69" s="148"/>
      <c r="AJ69" s="57"/>
      <c r="AK69" s="148"/>
      <c r="AL69" s="148"/>
      <c r="AM69" s="148"/>
      <c r="AN69" s="149"/>
      <c r="AO69" s="60"/>
    </row>
    <row r="70" spans="2:41" s="51" customFormat="1" ht="13.5" customHeight="1">
      <c r="B70" s="54">
        <v>66</v>
      </c>
      <c r="C70" s="96" t="s">
        <v>5</v>
      </c>
      <c r="D70" s="102">
        <v>2</v>
      </c>
      <c r="E70" s="103">
        <v>1</v>
      </c>
      <c r="F70" s="55">
        <f t="shared" ref="F70:F78" si="17">IFERROR(E70/D70,"-")</f>
        <v>0.5</v>
      </c>
      <c r="G70" s="102">
        <v>4</v>
      </c>
      <c r="H70" s="103">
        <v>2</v>
      </c>
      <c r="I70" s="55">
        <f t="shared" ref="I70:I78" si="18">IFERROR(H70/G70,"-")</f>
        <v>0.5</v>
      </c>
      <c r="J70" s="102">
        <v>1912</v>
      </c>
      <c r="K70" s="103">
        <v>970</v>
      </c>
      <c r="L70" s="55">
        <f t="shared" ref="L70:L78" si="19">IFERROR(K70/J70,"-")</f>
        <v>0.50732217573221761</v>
      </c>
      <c r="M70" s="102">
        <v>1402</v>
      </c>
      <c r="N70" s="103">
        <v>719</v>
      </c>
      <c r="O70" s="55">
        <f t="shared" ref="O70:O78" si="20">IFERROR(N70/M70,"-")</f>
        <v>0.51283880171184026</v>
      </c>
      <c r="P70" s="102">
        <v>800</v>
      </c>
      <c r="Q70" s="103">
        <v>356</v>
      </c>
      <c r="R70" s="55">
        <f t="shared" ref="R70:R78" si="21">IFERROR(Q70/P70,"-")</f>
        <v>0.44500000000000001</v>
      </c>
      <c r="S70" s="102">
        <v>382</v>
      </c>
      <c r="T70" s="103">
        <v>131</v>
      </c>
      <c r="U70" s="55">
        <f t="shared" ref="U70:U78" si="22">IFERROR(T70/S70,"-")</f>
        <v>0.34293193717277487</v>
      </c>
      <c r="V70" s="102">
        <v>139</v>
      </c>
      <c r="W70" s="103">
        <v>29</v>
      </c>
      <c r="X70" s="55">
        <f t="shared" ref="X70:X78" si="23">IFERROR(W70/V70,"-")</f>
        <v>0.20863309352517986</v>
      </c>
      <c r="Y70" s="102">
        <f t="shared" ref="Y70:Z78" si="24">SUM(D70,G70,J70,M70,P70,S70,V70)</f>
        <v>4641</v>
      </c>
      <c r="Z70" s="103">
        <f t="shared" si="24"/>
        <v>2208</v>
      </c>
      <c r="AA70" s="55">
        <f t="shared" ref="AA70:AA78" si="25">IFERROR(Z70/Y70,"-")</f>
        <v>0.47575953458306397</v>
      </c>
      <c r="AB70" s="57"/>
      <c r="AC70" s="57"/>
      <c r="AD70" s="57"/>
      <c r="AF70" s="4"/>
      <c r="AG70" s="148"/>
      <c r="AH70" s="148"/>
      <c r="AI70" s="148"/>
      <c r="AJ70" s="57"/>
      <c r="AK70" s="148"/>
      <c r="AL70" s="148"/>
      <c r="AM70" s="148"/>
      <c r="AN70" s="149"/>
      <c r="AO70" s="60"/>
    </row>
    <row r="71" spans="2:41" s="51" customFormat="1" ht="13.5" customHeight="1">
      <c r="B71" s="54">
        <v>67</v>
      </c>
      <c r="C71" s="96" t="s">
        <v>6</v>
      </c>
      <c r="D71" s="102">
        <v>13</v>
      </c>
      <c r="E71" s="103">
        <v>10</v>
      </c>
      <c r="F71" s="55">
        <f t="shared" si="17"/>
        <v>0.76923076923076927</v>
      </c>
      <c r="G71" s="102">
        <v>24</v>
      </c>
      <c r="H71" s="103">
        <v>13</v>
      </c>
      <c r="I71" s="55">
        <f t="shared" si="18"/>
        <v>0.54166666666666663</v>
      </c>
      <c r="J71" s="102">
        <v>720</v>
      </c>
      <c r="K71" s="103">
        <v>194</v>
      </c>
      <c r="L71" s="55">
        <f t="shared" si="19"/>
        <v>0.26944444444444443</v>
      </c>
      <c r="M71" s="102">
        <v>552</v>
      </c>
      <c r="N71" s="103">
        <v>113</v>
      </c>
      <c r="O71" s="55">
        <f t="shared" si="20"/>
        <v>0.20471014492753623</v>
      </c>
      <c r="P71" s="102">
        <v>342</v>
      </c>
      <c r="Q71" s="103">
        <v>38</v>
      </c>
      <c r="R71" s="55">
        <f t="shared" si="21"/>
        <v>0.1111111111111111</v>
      </c>
      <c r="S71" s="102">
        <v>218</v>
      </c>
      <c r="T71" s="103">
        <v>10</v>
      </c>
      <c r="U71" s="55">
        <f t="shared" si="22"/>
        <v>4.5871559633027525E-2</v>
      </c>
      <c r="V71" s="102">
        <v>84</v>
      </c>
      <c r="W71" s="103">
        <v>1</v>
      </c>
      <c r="X71" s="55">
        <f t="shared" si="23"/>
        <v>1.1904761904761904E-2</v>
      </c>
      <c r="Y71" s="102">
        <f t="shared" si="24"/>
        <v>1953</v>
      </c>
      <c r="Z71" s="103">
        <f t="shared" si="24"/>
        <v>379</v>
      </c>
      <c r="AA71" s="55">
        <f t="shared" si="25"/>
        <v>0.19406041986687148</v>
      </c>
      <c r="AB71" s="57"/>
      <c r="AC71" s="57"/>
      <c r="AD71" s="57"/>
      <c r="AF71" s="4"/>
      <c r="AG71" s="148"/>
      <c r="AH71" s="148"/>
      <c r="AI71" s="148"/>
      <c r="AJ71" s="57"/>
      <c r="AK71" s="148"/>
      <c r="AL71" s="148"/>
      <c r="AM71" s="148"/>
      <c r="AN71" s="149"/>
      <c r="AO71" s="60"/>
    </row>
    <row r="72" spans="2:41" s="51" customFormat="1" ht="13.5" customHeight="1">
      <c r="B72" s="54">
        <v>68</v>
      </c>
      <c r="C72" s="96" t="s">
        <v>52</v>
      </c>
      <c r="D72" s="102">
        <v>11</v>
      </c>
      <c r="E72" s="103">
        <v>1</v>
      </c>
      <c r="F72" s="55">
        <f t="shared" si="17"/>
        <v>9.0909090909090912E-2</v>
      </c>
      <c r="G72" s="102">
        <v>29</v>
      </c>
      <c r="H72" s="103">
        <v>2</v>
      </c>
      <c r="I72" s="55">
        <f t="shared" si="18"/>
        <v>6.8965517241379309E-2</v>
      </c>
      <c r="J72" s="102">
        <v>957</v>
      </c>
      <c r="K72" s="103">
        <v>239</v>
      </c>
      <c r="L72" s="55">
        <f t="shared" si="19"/>
        <v>0.2497387669801463</v>
      </c>
      <c r="M72" s="102">
        <v>761</v>
      </c>
      <c r="N72" s="103">
        <v>143</v>
      </c>
      <c r="O72" s="55">
        <f t="shared" si="20"/>
        <v>0.18791064388961892</v>
      </c>
      <c r="P72" s="102">
        <v>524</v>
      </c>
      <c r="Q72" s="103">
        <v>73</v>
      </c>
      <c r="R72" s="55">
        <f t="shared" si="21"/>
        <v>0.13931297709923665</v>
      </c>
      <c r="S72" s="102">
        <v>261</v>
      </c>
      <c r="T72" s="103">
        <v>27</v>
      </c>
      <c r="U72" s="55">
        <f t="shared" si="22"/>
        <v>0.10344827586206896</v>
      </c>
      <c r="V72" s="102">
        <v>86</v>
      </c>
      <c r="W72" s="103">
        <v>2</v>
      </c>
      <c r="X72" s="55">
        <f t="shared" si="23"/>
        <v>2.3255813953488372E-2</v>
      </c>
      <c r="Y72" s="102">
        <f t="shared" si="24"/>
        <v>2629</v>
      </c>
      <c r="Z72" s="103">
        <f t="shared" si="24"/>
        <v>487</v>
      </c>
      <c r="AA72" s="55">
        <f t="shared" si="25"/>
        <v>0.18524153670597185</v>
      </c>
      <c r="AB72" s="57"/>
      <c r="AC72" s="57"/>
      <c r="AD72" s="57"/>
      <c r="AF72" s="4"/>
      <c r="AG72" s="148"/>
      <c r="AH72" s="148"/>
      <c r="AI72" s="148"/>
      <c r="AJ72" s="57"/>
      <c r="AK72" s="148"/>
      <c r="AL72" s="148"/>
      <c r="AM72" s="148"/>
      <c r="AN72" s="149"/>
      <c r="AO72" s="60"/>
    </row>
    <row r="73" spans="2:41" s="51" customFormat="1" ht="13.5" customHeight="1">
      <c r="B73" s="54">
        <v>69</v>
      </c>
      <c r="C73" s="96" t="s">
        <v>53</v>
      </c>
      <c r="D73" s="102">
        <v>18</v>
      </c>
      <c r="E73" s="103">
        <v>2</v>
      </c>
      <c r="F73" s="55">
        <f t="shared" si="17"/>
        <v>0.1111111111111111</v>
      </c>
      <c r="G73" s="102">
        <v>48</v>
      </c>
      <c r="H73" s="103">
        <v>7</v>
      </c>
      <c r="I73" s="55">
        <f t="shared" si="18"/>
        <v>0.14583333333333334</v>
      </c>
      <c r="J73" s="102">
        <v>2685</v>
      </c>
      <c r="K73" s="103">
        <v>524</v>
      </c>
      <c r="L73" s="55">
        <f t="shared" si="19"/>
        <v>0.1951582867783985</v>
      </c>
      <c r="M73" s="102">
        <v>1892</v>
      </c>
      <c r="N73" s="103">
        <v>312</v>
      </c>
      <c r="O73" s="55">
        <f t="shared" si="20"/>
        <v>0.16490486257928119</v>
      </c>
      <c r="P73" s="102">
        <v>955</v>
      </c>
      <c r="Q73" s="103">
        <v>90</v>
      </c>
      <c r="R73" s="55">
        <f t="shared" si="21"/>
        <v>9.4240837696335081E-2</v>
      </c>
      <c r="S73" s="102">
        <v>503</v>
      </c>
      <c r="T73" s="103">
        <v>37</v>
      </c>
      <c r="U73" s="55">
        <f t="shared" si="22"/>
        <v>7.3558648111332003E-2</v>
      </c>
      <c r="V73" s="102">
        <v>170</v>
      </c>
      <c r="W73" s="103">
        <v>9</v>
      </c>
      <c r="X73" s="55">
        <f t="shared" si="23"/>
        <v>5.2941176470588235E-2</v>
      </c>
      <c r="Y73" s="102">
        <f t="shared" si="24"/>
        <v>6271</v>
      </c>
      <c r="Z73" s="103">
        <f t="shared" si="24"/>
        <v>981</v>
      </c>
      <c r="AA73" s="55">
        <f t="shared" si="25"/>
        <v>0.1564343804815819</v>
      </c>
      <c r="AB73" s="57"/>
      <c r="AC73" s="57"/>
      <c r="AD73" s="57"/>
      <c r="AF73" s="4"/>
      <c r="AG73" s="148"/>
      <c r="AH73" s="148"/>
      <c r="AI73" s="148"/>
      <c r="AJ73" s="57"/>
      <c r="AK73" s="148"/>
      <c r="AL73" s="148"/>
      <c r="AM73" s="148"/>
      <c r="AN73" s="149"/>
      <c r="AO73" s="60"/>
    </row>
    <row r="74" spans="2:41" s="51" customFormat="1" ht="13.5" customHeight="1">
      <c r="B74" s="54">
        <v>70</v>
      </c>
      <c r="C74" s="96" t="s">
        <v>54</v>
      </c>
      <c r="D74" s="102">
        <v>2</v>
      </c>
      <c r="E74" s="103">
        <v>0</v>
      </c>
      <c r="F74" s="55">
        <f t="shared" si="17"/>
        <v>0</v>
      </c>
      <c r="G74" s="102">
        <v>8</v>
      </c>
      <c r="H74" s="103">
        <v>1</v>
      </c>
      <c r="I74" s="55">
        <f t="shared" si="18"/>
        <v>0.125</v>
      </c>
      <c r="J74" s="102">
        <v>377</v>
      </c>
      <c r="K74" s="103">
        <v>109</v>
      </c>
      <c r="L74" s="55">
        <f t="shared" si="19"/>
        <v>0.28912466843501328</v>
      </c>
      <c r="M74" s="102">
        <v>327</v>
      </c>
      <c r="N74" s="103">
        <v>85</v>
      </c>
      <c r="O74" s="55">
        <f t="shared" si="20"/>
        <v>0.25993883792048927</v>
      </c>
      <c r="P74" s="102">
        <v>211</v>
      </c>
      <c r="Q74" s="103">
        <v>25</v>
      </c>
      <c r="R74" s="55">
        <f t="shared" si="21"/>
        <v>0.11848341232227488</v>
      </c>
      <c r="S74" s="102">
        <v>110</v>
      </c>
      <c r="T74" s="103">
        <v>8</v>
      </c>
      <c r="U74" s="55">
        <f t="shared" si="22"/>
        <v>7.2727272727272724E-2</v>
      </c>
      <c r="V74" s="102">
        <v>28</v>
      </c>
      <c r="W74" s="103">
        <v>0</v>
      </c>
      <c r="X74" s="55">
        <f t="shared" si="23"/>
        <v>0</v>
      </c>
      <c r="Y74" s="102">
        <f t="shared" si="24"/>
        <v>1063</v>
      </c>
      <c r="Z74" s="103">
        <f t="shared" si="24"/>
        <v>228</v>
      </c>
      <c r="AA74" s="55">
        <f t="shared" si="25"/>
        <v>0.21448730009407338</v>
      </c>
      <c r="AB74" s="57"/>
      <c r="AC74" s="57"/>
      <c r="AD74" s="57"/>
      <c r="AF74" s="4"/>
      <c r="AG74" s="148"/>
      <c r="AH74" s="148"/>
      <c r="AI74" s="148"/>
      <c r="AJ74" s="57"/>
      <c r="AK74" s="148"/>
      <c r="AL74" s="148"/>
      <c r="AM74" s="148"/>
      <c r="AN74" s="149"/>
      <c r="AO74" s="60"/>
    </row>
    <row r="75" spans="2:41" s="51" customFormat="1" ht="13.5" customHeight="1">
      <c r="B75" s="54">
        <v>71</v>
      </c>
      <c r="C75" s="96" t="s">
        <v>55</v>
      </c>
      <c r="D75" s="102">
        <v>5</v>
      </c>
      <c r="E75" s="103">
        <v>0</v>
      </c>
      <c r="F75" s="55">
        <f t="shared" si="17"/>
        <v>0</v>
      </c>
      <c r="G75" s="102">
        <v>9</v>
      </c>
      <c r="H75" s="103">
        <v>0</v>
      </c>
      <c r="I75" s="55">
        <f t="shared" si="18"/>
        <v>0</v>
      </c>
      <c r="J75" s="102">
        <v>1175</v>
      </c>
      <c r="K75" s="103">
        <v>188</v>
      </c>
      <c r="L75" s="55">
        <f t="shared" si="19"/>
        <v>0.16</v>
      </c>
      <c r="M75" s="102">
        <v>988</v>
      </c>
      <c r="N75" s="103">
        <v>96</v>
      </c>
      <c r="O75" s="55">
        <f t="shared" si="20"/>
        <v>9.7165991902834009E-2</v>
      </c>
      <c r="P75" s="102">
        <v>636</v>
      </c>
      <c r="Q75" s="103">
        <v>35</v>
      </c>
      <c r="R75" s="55">
        <f t="shared" si="21"/>
        <v>5.5031446540880505E-2</v>
      </c>
      <c r="S75" s="102">
        <v>316</v>
      </c>
      <c r="T75" s="103">
        <v>12</v>
      </c>
      <c r="U75" s="55">
        <f t="shared" si="22"/>
        <v>3.7974683544303799E-2</v>
      </c>
      <c r="V75" s="102">
        <v>106</v>
      </c>
      <c r="W75" s="103">
        <v>0</v>
      </c>
      <c r="X75" s="55">
        <f t="shared" si="23"/>
        <v>0</v>
      </c>
      <c r="Y75" s="102">
        <f t="shared" si="24"/>
        <v>3235</v>
      </c>
      <c r="Z75" s="103">
        <f t="shared" si="24"/>
        <v>331</v>
      </c>
      <c r="AA75" s="55">
        <f t="shared" si="25"/>
        <v>0.10231839258114374</v>
      </c>
      <c r="AB75" s="57"/>
      <c r="AC75" s="57"/>
      <c r="AD75" s="57"/>
      <c r="AF75" s="4"/>
      <c r="AG75" s="148"/>
      <c r="AH75" s="148"/>
      <c r="AI75" s="148"/>
      <c r="AJ75" s="57"/>
      <c r="AK75" s="148"/>
      <c r="AL75" s="148"/>
      <c r="AM75" s="148"/>
      <c r="AN75" s="149"/>
      <c r="AO75" s="60"/>
    </row>
    <row r="76" spans="2:41" s="51" customFormat="1" ht="13.5" customHeight="1">
      <c r="B76" s="54">
        <v>72</v>
      </c>
      <c r="C76" s="96" t="s">
        <v>31</v>
      </c>
      <c r="D76" s="102">
        <v>3</v>
      </c>
      <c r="E76" s="103">
        <v>0</v>
      </c>
      <c r="F76" s="55">
        <f t="shared" si="17"/>
        <v>0</v>
      </c>
      <c r="G76" s="102">
        <v>12</v>
      </c>
      <c r="H76" s="103">
        <v>2</v>
      </c>
      <c r="I76" s="55">
        <f t="shared" si="18"/>
        <v>0.16666666666666666</v>
      </c>
      <c r="J76" s="102">
        <v>790</v>
      </c>
      <c r="K76" s="103">
        <v>224</v>
      </c>
      <c r="L76" s="55">
        <f t="shared" si="19"/>
        <v>0.28354430379746837</v>
      </c>
      <c r="M76" s="102">
        <v>604</v>
      </c>
      <c r="N76" s="103">
        <v>166</v>
      </c>
      <c r="O76" s="55">
        <f t="shared" si="20"/>
        <v>0.27483443708609273</v>
      </c>
      <c r="P76" s="102">
        <v>366</v>
      </c>
      <c r="Q76" s="103">
        <v>56</v>
      </c>
      <c r="R76" s="55">
        <f t="shared" si="21"/>
        <v>0.15300546448087432</v>
      </c>
      <c r="S76" s="102">
        <v>184</v>
      </c>
      <c r="T76" s="103">
        <v>25</v>
      </c>
      <c r="U76" s="55">
        <f t="shared" si="22"/>
        <v>0.1358695652173913</v>
      </c>
      <c r="V76" s="102">
        <v>58</v>
      </c>
      <c r="W76" s="103">
        <v>1</v>
      </c>
      <c r="X76" s="55">
        <f t="shared" si="23"/>
        <v>1.7241379310344827E-2</v>
      </c>
      <c r="Y76" s="102">
        <f t="shared" si="24"/>
        <v>2017</v>
      </c>
      <c r="Z76" s="103">
        <f t="shared" si="24"/>
        <v>474</v>
      </c>
      <c r="AA76" s="55">
        <f t="shared" si="25"/>
        <v>0.23500247892910262</v>
      </c>
      <c r="AB76" s="57"/>
      <c r="AC76" s="57"/>
      <c r="AD76" s="57"/>
      <c r="AF76" s="4"/>
      <c r="AG76" s="148"/>
      <c r="AH76" s="148"/>
      <c r="AI76" s="148"/>
      <c r="AJ76" s="57"/>
      <c r="AK76" s="148"/>
      <c r="AL76" s="148"/>
      <c r="AM76" s="148"/>
      <c r="AN76" s="149"/>
      <c r="AO76" s="60"/>
    </row>
    <row r="77" spans="2:41" s="51" customFormat="1" ht="13.5" customHeight="1">
      <c r="B77" s="54">
        <v>73</v>
      </c>
      <c r="C77" s="96" t="s">
        <v>32</v>
      </c>
      <c r="D77" s="102">
        <v>1</v>
      </c>
      <c r="E77" s="103">
        <v>1</v>
      </c>
      <c r="F77" s="55">
        <f t="shared" si="17"/>
        <v>1</v>
      </c>
      <c r="G77" s="102">
        <v>2</v>
      </c>
      <c r="H77" s="103">
        <v>2</v>
      </c>
      <c r="I77" s="55">
        <f t="shared" si="18"/>
        <v>1</v>
      </c>
      <c r="J77" s="102">
        <v>1003</v>
      </c>
      <c r="K77" s="103">
        <v>334</v>
      </c>
      <c r="L77" s="55">
        <f t="shared" si="19"/>
        <v>0.33300099700897307</v>
      </c>
      <c r="M77" s="102">
        <v>844</v>
      </c>
      <c r="N77" s="103">
        <v>256</v>
      </c>
      <c r="O77" s="55">
        <f t="shared" si="20"/>
        <v>0.30331753554502372</v>
      </c>
      <c r="P77" s="102">
        <v>571</v>
      </c>
      <c r="Q77" s="103">
        <v>130</v>
      </c>
      <c r="R77" s="55">
        <f t="shared" si="21"/>
        <v>0.22767075306479859</v>
      </c>
      <c r="S77" s="102">
        <v>242</v>
      </c>
      <c r="T77" s="103">
        <v>29</v>
      </c>
      <c r="U77" s="55">
        <f t="shared" si="22"/>
        <v>0.11983471074380166</v>
      </c>
      <c r="V77" s="102">
        <v>86</v>
      </c>
      <c r="W77" s="103">
        <v>12</v>
      </c>
      <c r="X77" s="55">
        <f t="shared" si="23"/>
        <v>0.13953488372093023</v>
      </c>
      <c r="Y77" s="102">
        <f t="shared" si="24"/>
        <v>2749</v>
      </c>
      <c r="Z77" s="103">
        <f t="shared" si="24"/>
        <v>764</v>
      </c>
      <c r="AA77" s="55">
        <f t="shared" si="25"/>
        <v>0.27791924336122226</v>
      </c>
      <c r="AB77" s="57"/>
      <c r="AC77" s="57"/>
      <c r="AD77" s="57"/>
      <c r="AF77" s="4"/>
      <c r="AG77" s="148"/>
      <c r="AH77" s="148"/>
      <c r="AI77" s="148"/>
      <c r="AJ77" s="57"/>
      <c r="AK77" s="148"/>
      <c r="AL77" s="148"/>
      <c r="AM77" s="148"/>
      <c r="AN77" s="149"/>
      <c r="AO77" s="60"/>
    </row>
    <row r="78" spans="2:41" s="51" customFormat="1" ht="13.5" customHeight="1" thickBot="1">
      <c r="B78" s="54">
        <v>74</v>
      </c>
      <c r="C78" s="96" t="s">
        <v>33</v>
      </c>
      <c r="D78" s="102">
        <v>2</v>
      </c>
      <c r="E78" s="103">
        <v>1</v>
      </c>
      <c r="F78" s="55">
        <f t="shared" si="17"/>
        <v>0.5</v>
      </c>
      <c r="G78" s="102">
        <v>2</v>
      </c>
      <c r="H78" s="103">
        <v>0</v>
      </c>
      <c r="I78" s="55">
        <f t="shared" si="18"/>
        <v>0</v>
      </c>
      <c r="J78" s="102">
        <v>525</v>
      </c>
      <c r="K78" s="103">
        <v>197</v>
      </c>
      <c r="L78" s="55">
        <f t="shared" si="19"/>
        <v>0.37523809523809526</v>
      </c>
      <c r="M78" s="102">
        <v>363</v>
      </c>
      <c r="N78" s="103">
        <v>145</v>
      </c>
      <c r="O78" s="55">
        <f t="shared" si="20"/>
        <v>0.39944903581267216</v>
      </c>
      <c r="P78" s="102">
        <v>221</v>
      </c>
      <c r="Q78" s="103">
        <v>53</v>
      </c>
      <c r="R78" s="55">
        <f t="shared" si="21"/>
        <v>0.23981900452488689</v>
      </c>
      <c r="S78" s="102">
        <v>91</v>
      </c>
      <c r="T78" s="103">
        <v>19</v>
      </c>
      <c r="U78" s="55">
        <f t="shared" si="22"/>
        <v>0.2087912087912088</v>
      </c>
      <c r="V78" s="102">
        <v>37</v>
      </c>
      <c r="W78" s="103">
        <v>2</v>
      </c>
      <c r="X78" s="55">
        <f t="shared" si="23"/>
        <v>5.4054054054054057E-2</v>
      </c>
      <c r="Y78" s="102">
        <f t="shared" si="24"/>
        <v>1241</v>
      </c>
      <c r="Z78" s="103">
        <f t="shared" si="24"/>
        <v>417</v>
      </c>
      <c r="AA78" s="55">
        <f t="shared" si="25"/>
        <v>0.33601933924254634</v>
      </c>
      <c r="AB78" s="57"/>
      <c r="AC78" s="57"/>
      <c r="AD78" s="57"/>
      <c r="AF78" s="4"/>
      <c r="AG78" s="148"/>
      <c r="AH78" s="148"/>
      <c r="AI78" s="148"/>
      <c r="AJ78" s="57"/>
      <c r="AK78" s="148"/>
      <c r="AL78" s="148"/>
      <c r="AM78" s="148"/>
      <c r="AN78" s="149"/>
      <c r="AO78" s="60"/>
    </row>
    <row r="79" spans="2:41" s="51" customFormat="1" ht="13.5" customHeight="1" thickTop="1">
      <c r="B79" s="263" t="s">
        <v>0</v>
      </c>
      <c r="C79" s="264"/>
      <c r="D79" s="119">
        <f>'地区別_健診受診率(年度末資格)'!D13</f>
        <v>2142</v>
      </c>
      <c r="E79" s="120">
        <f>'地区別_健診受診率(年度末資格)'!E13</f>
        <v>304</v>
      </c>
      <c r="F79" s="121">
        <f>'地区別_健診受診率(年度末資格)'!F13</f>
        <v>0.1419234360410831</v>
      </c>
      <c r="G79" s="119">
        <f>'地区別_健診受診率(年度末資格)'!G13</f>
        <v>6925</v>
      </c>
      <c r="H79" s="120">
        <f>'地区別_健診受診率(年度末資格)'!H13</f>
        <v>832</v>
      </c>
      <c r="I79" s="121">
        <f>'地区別_健診受診率(年度末資格)'!I13</f>
        <v>0.12014440433212996</v>
      </c>
      <c r="J79" s="119">
        <f>'地区別_健診受診率(年度末資格)'!J13</f>
        <v>448752</v>
      </c>
      <c r="K79" s="120">
        <f>'地区別_健診受診率(年度末資格)'!K13</f>
        <v>104637</v>
      </c>
      <c r="L79" s="121">
        <f>'地区別_健診受診率(年度末資格)'!L13</f>
        <v>0.23317333404642207</v>
      </c>
      <c r="M79" s="119">
        <f>'地区別_健診受診率(年度末資格)'!M13</f>
        <v>379595</v>
      </c>
      <c r="N79" s="120">
        <f>'地区別_健診受診率(年度末資格)'!N13</f>
        <v>80222</v>
      </c>
      <c r="O79" s="121">
        <f>'地区別_健診受診率(年度末資格)'!O13</f>
        <v>0.21133576575033919</v>
      </c>
      <c r="P79" s="119">
        <f>'地区別_健診受診率(年度末資格)'!P13</f>
        <v>233669</v>
      </c>
      <c r="Q79" s="120">
        <f>'地区別_健診受診率(年度末資格)'!Q13</f>
        <v>35107</v>
      </c>
      <c r="R79" s="121">
        <f>'地区別_健診受診率(年度末資格)'!R13</f>
        <v>0.15024243695141418</v>
      </c>
      <c r="S79" s="119">
        <f>'地区別_健診受診率(年度末資格)'!S13</f>
        <v>100730</v>
      </c>
      <c r="T79" s="120">
        <f>'地区別_健診受診率(年度末資格)'!T13</f>
        <v>9890</v>
      </c>
      <c r="U79" s="121">
        <f>'地区別_健診受診率(年度末資格)'!U13</f>
        <v>9.8183262186041897E-2</v>
      </c>
      <c r="V79" s="119">
        <f>'地区別_健診受診率(年度末資格)'!V13</f>
        <v>32748</v>
      </c>
      <c r="W79" s="120">
        <f>'地区別_健診受診率(年度末資格)'!W13</f>
        <v>1916</v>
      </c>
      <c r="X79" s="121">
        <f>'地区別_健診受診率(年度末資格)'!X13</f>
        <v>5.8507389764260412E-2</v>
      </c>
      <c r="Y79" s="119">
        <f>'地区別_健診受診率(年度末資格)'!Y13</f>
        <v>1204561</v>
      </c>
      <c r="Z79" s="120">
        <f>'地区別_健診受診率(年度末資格)'!Z13</f>
        <v>232908</v>
      </c>
      <c r="AA79" s="121">
        <f>'地区別_健診受診率(年度末資格)'!AA13</f>
        <v>0.19335508953054267</v>
      </c>
      <c r="AB79" s="57"/>
      <c r="AC79" s="57"/>
      <c r="AD79" s="57"/>
      <c r="AF79" s="17"/>
      <c r="AG79" s="17"/>
      <c r="AH79" s="17"/>
      <c r="AI79" s="17"/>
      <c r="AJ79" s="57"/>
      <c r="AK79" s="109"/>
      <c r="AL79" s="109"/>
      <c r="AM79" s="109"/>
      <c r="AO79" s="60"/>
    </row>
    <row r="80" spans="2:41">
      <c r="B80" s="33"/>
      <c r="AC80" s="227" t="s">
        <v>312</v>
      </c>
      <c r="AD80" s="57"/>
    </row>
    <row r="81" spans="29:33">
      <c r="AC81" s="274"/>
      <c r="AD81" s="275" t="s">
        <v>165</v>
      </c>
      <c r="AE81" s="274" t="s">
        <v>64</v>
      </c>
      <c r="AF81" s="274"/>
      <c r="AG81" s="274"/>
    </row>
    <row r="82" spans="29:33">
      <c r="AC82" s="274"/>
      <c r="AD82" s="275"/>
      <c r="AE82" s="203" t="s">
        <v>130</v>
      </c>
      <c r="AF82" s="203" t="s">
        <v>72</v>
      </c>
      <c r="AG82" s="203" t="s">
        <v>230</v>
      </c>
    </row>
    <row r="83" spans="29:33">
      <c r="AC83" s="203">
        <v>1</v>
      </c>
      <c r="AD83" s="47" t="s">
        <v>57</v>
      </c>
      <c r="AE83" s="204">
        <v>321702</v>
      </c>
      <c r="AF83" s="204">
        <v>37596</v>
      </c>
      <c r="AG83" s="150">
        <v>0.11686591939123786</v>
      </c>
    </row>
    <row r="84" spans="29:33">
      <c r="AC84" s="203">
        <v>2</v>
      </c>
      <c r="AD84" s="47" t="s">
        <v>131</v>
      </c>
      <c r="AE84" s="204">
        <v>11613</v>
      </c>
      <c r="AF84" s="204">
        <v>1569</v>
      </c>
      <c r="AG84" s="150">
        <v>0.13510720743993801</v>
      </c>
    </row>
    <row r="85" spans="29:33">
      <c r="AC85" s="203">
        <v>3</v>
      </c>
      <c r="AD85" s="47" t="s">
        <v>132</v>
      </c>
      <c r="AE85" s="204">
        <v>7446</v>
      </c>
      <c r="AF85" s="204">
        <v>1054</v>
      </c>
      <c r="AG85" s="150">
        <v>0.14155251141552511</v>
      </c>
    </row>
    <row r="86" spans="29:33">
      <c r="AC86" s="203">
        <v>4</v>
      </c>
      <c r="AD86" s="47" t="s">
        <v>133</v>
      </c>
      <c r="AE86" s="204">
        <v>8562</v>
      </c>
      <c r="AF86" s="204">
        <v>1333</v>
      </c>
      <c r="AG86" s="150">
        <v>0.15568792338238729</v>
      </c>
    </row>
    <row r="87" spans="29:33">
      <c r="AC87" s="203">
        <v>5</v>
      </c>
      <c r="AD87" s="47" t="s">
        <v>134</v>
      </c>
      <c r="AE87" s="204">
        <v>7225</v>
      </c>
      <c r="AF87" s="204">
        <v>598</v>
      </c>
      <c r="AG87" s="150">
        <v>8.27681660899654E-2</v>
      </c>
    </row>
    <row r="88" spans="29:33">
      <c r="AC88" s="203">
        <v>6</v>
      </c>
      <c r="AD88" s="47" t="s">
        <v>135</v>
      </c>
      <c r="AE88" s="204">
        <v>10580</v>
      </c>
      <c r="AF88" s="204">
        <v>960</v>
      </c>
      <c r="AG88" s="150">
        <v>9.0737240075614373E-2</v>
      </c>
    </row>
    <row r="89" spans="29:33">
      <c r="AC89" s="203">
        <v>7</v>
      </c>
      <c r="AD89" s="47" t="s">
        <v>136</v>
      </c>
      <c r="AE89" s="204">
        <v>9433</v>
      </c>
      <c r="AF89" s="204">
        <v>1308</v>
      </c>
      <c r="AG89" s="150">
        <v>0.13866214353864095</v>
      </c>
    </row>
    <row r="90" spans="29:33">
      <c r="AC90" s="203">
        <v>8</v>
      </c>
      <c r="AD90" s="47" t="s">
        <v>58</v>
      </c>
      <c r="AE90" s="204">
        <v>7249</v>
      </c>
      <c r="AF90" s="204">
        <v>791</v>
      </c>
      <c r="AG90" s="150">
        <v>0.10911849910332459</v>
      </c>
    </row>
    <row r="91" spans="29:33">
      <c r="AC91" s="203">
        <v>9</v>
      </c>
      <c r="AD91" s="47" t="s">
        <v>137</v>
      </c>
      <c r="AE91" s="204">
        <v>4607</v>
      </c>
      <c r="AF91" s="204">
        <v>385</v>
      </c>
      <c r="AG91" s="150">
        <v>8.356848274365096E-2</v>
      </c>
    </row>
    <row r="92" spans="29:33">
      <c r="AC92" s="203">
        <v>10</v>
      </c>
      <c r="AD92" s="47" t="s">
        <v>59</v>
      </c>
      <c r="AE92" s="204">
        <v>11600</v>
      </c>
      <c r="AF92" s="204">
        <v>1959</v>
      </c>
      <c r="AG92" s="150">
        <v>0.16887931034482759</v>
      </c>
    </row>
    <row r="93" spans="29:33">
      <c r="AC93" s="203">
        <v>11</v>
      </c>
      <c r="AD93" s="47" t="s">
        <v>60</v>
      </c>
      <c r="AE93" s="204">
        <v>19808</v>
      </c>
      <c r="AF93" s="204">
        <v>2595</v>
      </c>
      <c r="AG93" s="150">
        <v>0.13100767366720517</v>
      </c>
    </row>
    <row r="94" spans="29:33">
      <c r="AC94" s="203">
        <v>12</v>
      </c>
      <c r="AD94" s="47" t="s">
        <v>138</v>
      </c>
      <c r="AE94" s="204">
        <v>10173</v>
      </c>
      <c r="AF94" s="204">
        <v>1243</v>
      </c>
      <c r="AG94" s="150">
        <v>0.12218617910154331</v>
      </c>
    </row>
    <row r="95" spans="29:33">
      <c r="AC95" s="203">
        <v>13</v>
      </c>
      <c r="AD95" s="47" t="s">
        <v>139</v>
      </c>
      <c r="AE95" s="204">
        <v>17439</v>
      </c>
      <c r="AF95" s="204">
        <v>1921</v>
      </c>
      <c r="AG95" s="150">
        <v>0.11015539881873961</v>
      </c>
    </row>
    <row r="96" spans="29:33">
      <c r="AC96" s="203">
        <v>14</v>
      </c>
      <c r="AD96" s="47" t="s">
        <v>140</v>
      </c>
      <c r="AE96" s="204">
        <v>13392</v>
      </c>
      <c r="AF96" s="204">
        <v>1486</v>
      </c>
      <c r="AG96" s="150">
        <v>0.11096176821983274</v>
      </c>
    </row>
    <row r="97" spans="29:33">
      <c r="AC97" s="203">
        <v>15</v>
      </c>
      <c r="AD97" s="47" t="s">
        <v>141</v>
      </c>
      <c r="AE97" s="204">
        <v>21513</v>
      </c>
      <c r="AF97" s="204">
        <v>2715</v>
      </c>
      <c r="AG97" s="150">
        <v>0.12620276112118253</v>
      </c>
    </row>
    <row r="98" spans="29:33">
      <c r="AC98" s="203">
        <v>16</v>
      </c>
      <c r="AD98" s="47" t="s">
        <v>61</v>
      </c>
      <c r="AE98" s="204">
        <v>14150</v>
      </c>
      <c r="AF98" s="204">
        <v>1573</v>
      </c>
      <c r="AG98" s="150">
        <v>0.1111660777385159</v>
      </c>
    </row>
    <row r="99" spans="29:33">
      <c r="AC99" s="203">
        <v>17</v>
      </c>
      <c r="AD99" s="47" t="s">
        <v>142</v>
      </c>
      <c r="AE99" s="204">
        <v>20177</v>
      </c>
      <c r="AF99" s="204">
        <v>2534</v>
      </c>
      <c r="AG99" s="150">
        <v>0.12558854140853448</v>
      </c>
    </row>
    <row r="100" spans="29:33">
      <c r="AC100" s="203">
        <v>18</v>
      </c>
      <c r="AD100" s="47" t="s">
        <v>62</v>
      </c>
      <c r="AE100" s="204">
        <v>18442</v>
      </c>
      <c r="AF100" s="204">
        <v>2065</v>
      </c>
      <c r="AG100" s="150">
        <v>0.11197267107688971</v>
      </c>
    </row>
    <row r="101" spans="29:33">
      <c r="AC101" s="203">
        <v>19</v>
      </c>
      <c r="AD101" s="47" t="s">
        <v>143</v>
      </c>
      <c r="AE101" s="204">
        <v>12425</v>
      </c>
      <c r="AF101" s="204">
        <v>1389</v>
      </c>
      <c r="AG101" s="150">
        <v>0.1117907444668008</v>
      </c>
    </row>
    <row r="102" spans="29:33">
      <c r="AC102" s="203">
        <v>20</v>
      </c>
      <c r="AD102" s="47" t="s">
        <v>144</v>
      </c>
      <c r="AE102" s="204">
        <v>19493</v>
      </c>
      <c r="AF102" s="204">
        <v>2063</v>
      </c>
      <c r="AG102" s="150">
        <v>0.10583286307905401</v>
      </c>
    </row>
    <row r="103" spans="29:33">
      <c r="AC103" s="203">
        <v>21</v>
      </c>
      <c r="AD103" s="47" t="s">
        <v>145</v>
      </c>
      <c r="AE103" s="204">
        <v>12938</v>
      </c>
      <c r="AF103" s="204">
        <v>1665</v>
      </c>
      <c r="AG103" s="150">
        <v>0.12869067862111611</v>
      </c>
    </row>
    <row r="104" spans="29:33">
      <c r="AC104" s="203">
        <v>22</v>
      </c>
      <c r="AD104" s="47" t="s">
        <v>63</v>
      </c>
      <c r="AE104" s="204">
        <v>16350</v>
      </c>
      <c r="AF104" s="204">
        <v>1627</v>
      </c>
      <c r="AG104" s="150">
        <v>9.9510703363914377E-2</v>
      </c>
    </row>
    <row r="105" spans="29:33">
      <c r="AC105" s="203">
        <v>23</v>
      </c>
      <c r="AD105" s="47" t="s">
        <v>146</v>
      </c>
      <c r="AE105" s="204">
        <v>27361</v>
      </c>
      <c r="AF105" s="204">
        <v>2892</v>
      </c>
      <c r="AG105" s="150">
        <v>0.10569789115894887</v>
      </c>
    </row>
    <row r="106" spans="29:33">
      <c r="AC106" s="203">
        <v>24</v>
      </c>
      <c r="AD106" s="47" t="s">
        <v>147</v>
      </c>
      <c r="AE106" s="204">
        <v>11667</v>
      </c>
      <c r="AF106" s="204">
        <v>928</v>
      </c>
      <c r="AG106" s="150">
        <v>7.9540584554727012E-2</v>
      </c>
    </row>
    <row r="107" spans="29:33">
      <c r="AC107" s="203">
        <v>25</v>
      </c>
      <c r="AD107" s="47" t="s">
        <v>148</v>
      </c>
      <c r="AE107" s="204">
        <v>8059</v>
      </c>
      <c r="AF107" s="204">
        <v>943</v>
      </c>
      <c r="AG107" s="150">
        <v>0.11701203623278322</v>
      </c>
    </row>
    <row r="108" spans="29:33">
      <c r="AC108" s="203">
        <v>26</v>
      </c>
      <c r="AD108" s="47" t="s">
        <v>35</v>
      </c>
      <c r="AE108" s="204">
        <v>115860</v>
      </c>
      <c r="AF108" s="204">
        <v>19737</v>
      </c>
      <c r="AG108" s="150">
        <v>0.17035214914552047</v>
      </c>
    </row>
    <row r="109" spans="29:33">
      <c r="AC109" s="203">
        <v>27</v>
      </c>
      <c r="AD109" s="47" t="s">
        <v>36</v>
      </c>
      <c r="AE109" s="204">
        <v>18947</v>
      </c>
      <c r="AF109" s="204">
        <v>2831</v>
      </c>
      <c r="AG109" s="150">
        <v>0.14941679421544307</v>
      </c>
    </row>
    <row r="110" spans="29:33">
      <c r="AC110" s="203">
        <v>28</v>
      </c>
      <c r="AD110" s="47" t="s">
        <v>37</v>
      </c>
      <c r="AE110" s="204">
        <v>15466</v>
      </c>
      <c r="AF110" s="204">
        <v>2503</v>
      </c>
      <c r="AG110" s="150">
        <v>0.16183887236518815</v>
      </c>
    </row>
    <row r="111" spans="29:33">
      <c r="AC111" s="203">
        <v>29</v>
      </c>
      <c r="AD111" s="47" t="s">
        <v>38</v>
      </c>
      <c r="AE111" s="204">
        <v>13532</v>
      </c>
      <c r="AF111" s="204">
        <v>2393</v>
      </c>
      <c r="AG111" s="150">
        <v>0.17684008276677504</v>
      </c>
    </row>
    <row r="112" spans="29:33">
      <c r="AC112" s="203">
        <v>30</v>
      </c>
      <c r="AD112" s="47" t="s">
        <v>39</v>
      </c>
      <c r="AE112" s="204">
        <v>17962</v>
      </c>
      <c r="AF112" s="204">
        <v>2856</v>
      </c>
      <c r="AG112" s="150">
        <v>0.15900233826968044</v>
      </c>
    </row>
    <row r="113" spans="29:33">
      <c r="AC113" s="203">
        <v>31</v>
      </c>
      <c r="AD113" s="47" t="s">
        <v>40</v>
      </c>
      <c r="AE113" s="204">
        <v>23867</v>
      </c>
      <c r="AF113" s="204">
        <v>4448</v>
      </c>
      <c r="AG113" s="150">
        <v>0.1863661122051368</v>
      </c>
    </row>
    <row r="114" spans="29:33">
      <c r="AC114" s="203">
        <v>32</v>
      </c>
      <c r="AD114" s="47" t="s">
        <v>41</v>
      </c>
      <c r="AE114" s="204">
        <v>20330</v>
      </c>
      <c r="AF114" s="204">
        <v>3444</v>
      </c>
      <c r="AG114" s="150">
        <v>0.16940482046237088</v>
      </c>
    </row>
    <row r="115" spans="29:33">
      <c r="AC115" s="203">
        <v>33</v>
      </c>
      <c r="AD115" s="47" t="s">
        <v>42</v>
      </c>
      <c r="AE115" s="204">
        <v>5756</v>
      </c>
      <c r="AF115" s="204">
        <v>1262</v>
      </c>
      <c r="AG115" s="150">
        <v>0.21924947880472551</v>
      </c>
    </row>
    <row r="116" spans="29:33">
      <c r="AC116" s="203">
        <v>34</v>
      </c>
      <c r="AD116" s="47" t="s">
        <v>44</v>
      </c>
      <c r="AE116" s="204">
        <v>25873</v>
      </c>
      <c r="AF116" s="204">
        <v>4283</v>
      </c>
      <c r="AG116" s="150">
        <v>0.16553936536157385</v>
      </c>
    </row>
    <row r="117" spans="29:33">
      <c r="AC117" s="203">
        <v>35</v>
      </c>
      <c r="AD117" s="47" t="s">
        <v>1</v>
      </c>
      <c r="AE117" s="204">
        <v>52879</v>
      </c>
      <c r="AF117" s="204">
        <v>9538</v>
      </c>
      <c r="AG117" s="150">
        <v>0.1803740615367159</v>
      </c>
    </row>
    <row r="118" spans="29:33">
      <c r="AC118" s="203">
        <v>36</v>
      </c>
      <c r="AD118" s="47" t="s">
        <v>2</v>
      </c>
      <c r="AE118" s="204">
        <v>14741</v>
      </c>
      <c r="AF118" s="204">
        <v>5699</v>
      </c>
      <c r="AG118" s="150">
        <v>0.38660877823756867</v>
      </c>
    </row>
    <row r="119" spans="29:33">
      <c r="AC119" s="203">
        <v>37</v>
      </c>
      <c r="AD119" s="47" t="s">
        <v>3</v>
      </c>
      <c r="AE119" s="204">
        <v>44931</v>
      </c>
      <c r="AF119" s="204">
        <v>14190</v>
      </c>
      <c r="AG119" s="150">
        <v>0.31581758696668227</v>
      </c>
    </row>
    <row r="120" spans="29:33">
      <c r="AC120" s="203">
        <v>38</v>
      </c>
      <c r="AD120" s="96" t="s">
        <v>45</v>
      </c>
      <c r="AE120" s="204">
        <v>9375</v>
      </c>
      <c r="AF120" s="204">
        <v>2142</v>
      </c>
      <c r="AG120" s="150">
        <v>0.22847999999999999</v>
      </c>
    </row>
    <row r="121" spans="29:33">
      <c r="AC121" s="203">
        <v>39</v>
      </c>
      <c r="AD121" s="96" t="s">
        <v>8</v>
      </c>
      <c r="AE121" s="204">
        <v>53878</v>
      </c>
      <c r="AF121" s="204">
        <v>15144</v>
      </c>
      <c r="AG121" s="150">
        <v>0.28107947585285276</v>
      </c>
    </row>
    <row r="122" spans="29:33">
      <c r="AC122" s="203">
        <v>40</v>
      </c>
      <c r="AD122" s="96" t="s">
        <v>46</v>
      </c>
      <c r="AE122" s="204">
        <v>11491</v>
      </c>
      <c r="AF122" s="204">
        <v>2067</v>
      </c>
      <c r="AG122" s="150">
        <v>0.17987990601340179</v>
      </c>
    </row>
    <row r="123" spans="29:33">
      <c r="AC123" s="203">
        <v>41</v>
      </c>
      <c r="AD123" s="96" t="s">
        <v>13</v>
      </c>
      <c r="AE123" s="204">
        <v>21201</v>
      </c>
      <c r="AF123" s="204">
        <v>2529</v>
      </c>
      <c r="AG123" s="150">
        <v>0.11928682609310881</v>
      </c>
    </row>
    <row r="124" spans="29:33">
      <c r="AC124" s="203">
        <v>42</v>
      </c>
      <c r="AD124" s="96" t="s">
        <v>14</v>
      </c>
      <c r="AE124" s="204">
        <v>55914</v>
      </c>
      <c r="AF124" s="204">
        <v>10377</v>
      </c>
      <c r="AG124" s="150">
        <v>0.18558858246592982</v>
      </c>
    </row>
    <row r="125" spans="29:33">
      <c r="AC125" s="203">
        <v>43</v>
      </c>
      <c r="AD125" s="96" t="s">
        <v>9</v>
      </c>
      <c r="AE125" s="204">
        <v>33807</v>
      </c>
      <c r="AF125" s="204">
        <v>7683</v>
      </c>
      <c r="AG125" s="150">
        <v>0.22726062649747095</v>
      </c>
    </row>
    <row r="126" spans="29:33">
      <c r="AC126" s="203">
        <v>44</v>
      </c>
      <c r="AD126" s="96" t="s">
        <v>21</v>
      </c>
      <c r="AE126" s="204">
        <v>37892</v>
      </c>
      <c r="AF126" s="204">
        <v>8542</v>
      </c>
      <c r="AG126" s="150">
        <v>0.22543016995671911</v>
      </c>
    </row>
    <row r="127" spans="29:33">
      <c r="AC127" s="203">
        <v>45</v>
      </c>
      <c r="AD127" s="96" t="s">
        <v>47</v>
      </c>
      <c r="AE127" s="204">
        <v>13007</v>
      </c>
      <c r="AF127" s="204">
        <v>2143</v>
      </c>
      <c r="AG127" s="150">
        <v>0.16475743830245251</v>
      </c>
    </row>
    <row r="128" spans="29:33">
      <c r="AC128" s="203">
        <v>46</v>
      </c>
      <c r="AD128" s="96" t="s">
        <v>25</v>
      </c>
      <c r="AE128" s="204">
        <v>16496</v>
      </c>
      <c r="AF128" s="204">
        <v>4502</v>
      </c>
      <c r="AG128" s="150">
        <v>0.27291464597478177</v>
      </c>
    </row>
    <row r="129" spans="29:33">
      <c r="AC129" s="203">
        <v>47</v>
      </c>
      <c r="AD129" s="96" t="s">
        <v>15</v>
      </c>
      <c r="AE129" s="204">
        <v>34157</v>
      </c>
      <c r="AF129" s="204">
        <v>8744</v>
      </c>
      <c r="AG129" s="150">
        <v>0.25599437889744414</v>
      </c>
    </row>
    <row r="130" spans="29:33">
      <c r="AC130" s="203">
        <v>48</v>
      </c>
      <c r="AD130" s="96" t="s">
        <v>26</v>
      </c>
      <c r="AE130" s="204">
        <v>18292</v>
      </c>
      <c r="AF130" s="204">
        <v>5012</v>
      </c>
      <c r="AG130" s="150">
        <v>0.27399956265033892</v>
      </c>
    </row>
    <row r="131" spans="29:33">
      <c r="AC131" s="203">
        <v>49</v>
      </c>
      <c r="AD131" s="96" t="s">
        <v>27</v>
      </c>
      <c r="AE131" s="204">
        <v>18618</v>
      </c>
      <c r="AF131" s="204">
        <v>2633</v>
      </c>
      <c r="AG131" s="150">
        <v>0.14142227951444838</v>
      </c>
    </row>
    <row r="132" spans="29:33">
      <c r="AC132" s="203">
        <v>50</v>
      </c>
      <c r="AD132" s="96" t="s">
        <v>16</v>
      </c>
      <c r="AE132" s="204">
        <v>16422</v>
      </c>
      <c r="AF132" s="204">
        <v>3370</v>
      </c>
      <c r="AG132" s="150">
        <v>0.20521251979052491</v>
      </c>
    </row>
    <row r="133" spans="29:33">
      <c r="AC133" s="203">
        <v>51</v>
      </c>
      <c r="AD133" s="96" t="s">
        <v>48</v>
      </c>
      <c r="AE133" s="204">
        <v>21745</v>
      </c>
      <c r="AF133" s="204">
        <v>6327</v>
      </c>
      <c r="AG133" s="150">
        <v>0.29096343987123474</v>
      </c>
    </row>
    <row r="134" spans="29:33">
      <c r="AC134" s="203">
        <v>52</v>
      </c>
      <c r="AD134" s="96" t="s">
        <v>4</v>
      </c>
      <c r="AE134" s="204">
        <v>17967</v>
      </c>
      <c r="AF134" s="204">
        <v>4492</v>
      </c>
      <c r="AG134" s="150">
        <v>0.2500139143986197</v>
      </c>
    </row>
    <row r="135" spans="29:33">
      <c r="AC135" s="203">
        <v>53</v>
      </c>
      <c r="AD135" s="96" t="s">
        <v>22</v>
      </c>
      <c r="AE135" s="204">
        <v>10047</v>
      </c>
      <c r="AF135" s="204">
        <v>2121</v>
      </c>
      <c r="AG135" s="150">
        <v>0.21110779337115557</v>
      </c>
    </row>
    <row r="136" spans="29:33">
      <c r="AC136" s="203">
        <v>54</v>
      </c>
      <c r="AD136" s="96" t="s">
        <v>28</v>
      </c>
      <c r="AE136" s="204">
        <v>16654</v>
      </c>
      <c r="AF136" s="204">
        <v>4703</v>
      </c>
      <c r="AG136" s="150">
        <v>0.28239461991113246</v>
      </c>
    </row>
    <row r="137" spans="29:33">
      <c r="AC137" s="203">
        <v>55</v>
      </c>
      <c r="AD137" s="96" t="s">
        <v>17</v>
      </c>
      <c r="AE137" s="204">
        <v>17503</v>
      </c>
      <c r="AF137" s="204">
        <v>4192</v>
      </c>
      <c r="AG137" s="150">
        <v>0.23950179969148147</v>
      </c>
    </row>
    <row r="138" spans="29:33">
      <c r="AC138" s="203">
        <v>56</v>
      </c>
      <c r="AD138" s="96" t="s">
        <v>10</v>
      </c>
      <c r="AE138" s="204">
        <v>11001</v>
      </c>
      <c r="AF138" s="204">
        <v>1700</v>
      </c>
      <c r="AG138" s="150">
        <v>0.15453140623579675</v>
      </c>
    </row>
    <row r="139" spans="29:33">
      <c r="AC139" s="203">
        <v>57</v>
      </c>
      <c r="AD139" s="96" t="s">
        <v>49</v>
      </c>
      <c r="AE139" s="204">
        <v>8042</v>
      </c>
      <c r="AF139" s="204">
        <v>1362</v>
      </c>
      <c r="AG139" s="150">
        <v>0.16936085550857996</v>
      </c>
    </row>
    <row r="140" spans="29:33">
      <c r="AC140" s="203">
        <v>58</v>
      </c>
      <c r="AD140" s="96" t="s">
        <v>29</v>
      </c>
      <c r="AE140" s="204">
        <v>9372</v>
      </c>
      <c r="AF140" s="204">
        <v>3060</v>
      </c>
      <c r="AG140" s="150">
        <v>0.32650448143405891</v>
      </c>
    </row>
    <row r="141" spans="29:33">
      <c r="AC141" s="203">
        <v>59</v>
      </c>
      <c r="AD141" s="96" t="s">
        <v>23</v>
      </c>
      <c r="AE141" s="204">
        <v>67969</v>
      </c>
      <c r="AF141" s="204">
        <v>12023</v>
      </c>
      <c r="AG141" s="150">
        <v>0.17688946431461403</v>
      </c>
    </row>
    <row r="142" spans="29:33">
      <c r="AC142" s="203">
        <v>60</v>
      </c>
      <c r="AD142" s="96" t="s">
        <v>50</v>
      </c>
      <c r="AE142" s="204">
        <v>8766</v>
      </c>
      <c r="AF142" s="204">
        <v>1405</v>
      </c>
      <c r="AG142" s="150">
        <v>0.16027834816335843</v>
      </c>
    </row>
    <row r="143" spans="29:33">
      <c r="AC143" s="203">
        <v>61</v>
      </c>
      <c r="AD143" s="96" t="s">
        <v>18</v>
      </c>
      <c r="AE143" s="204">
        <v>7681</v>
      </c>
      <c r="AF143" s="204">
        <v>1566</v>
      </c>
      <c r="AG143" s="150">
        <v>0.20387970316365056</v>
      </c>
    </row>
    <row r="144" spans="29:33">
      <c r="AC144" s="203">
        <v>62</v>
      </c>
      <c r="AD144" s="96" t="s">
        <v>19</v>
      </c>
      <c r="AE144" s="204">
        <v>11546</v>
      </c>
      <c r="AF144" s="204">
        <v>1802</v>
      </c>
      <c r="AG144" s="150">
        <v>0.15607136670708471</v>
      </c>
    </row>
    <row r="145" spans="29:33">
      <c r="AC145" s="203">
        <v>63</v>
      </c>
      <c r="AD145" s="96" t="s">
        <v>30</v>
      </c>
      <c r="AE145" s="204">
        <v>8349</v>
      </c>
      <c r="AF145" s="204">
        <v>2142</v>
      </c>
      <c r="AG145" s="150">
        <v>0.25655767157743442</v>
      </c>
    </row>
    <row r="146" spans="29:33">
      <c r="AC146" s="203">
        <v>64</v>
      </c>
      <c r="AD146" s="96" t="s">
        <v>51</v>
      </c>
      <c r="AE146" s="204">
        <v>8672</v>
      </c>
      <c r="AF146" s="204">
        <v>1046</v>
      </c>
      <c r="AG146" s="150">
        <v>0.12061808118081181</v>
      </c>
    </row>
    <row r="147" spans="29:33">
      <c r="AC147" s="203">
        <v>65</v>
      </c>
      <c r="AD147" s="96" t="s">
        <v>11</v>
      </c>
      <c r="AE147" s="204">
        <v>4323</v>
      </c>
      <c r="AF147" s="204">
        <v>832</v>
      </c>
      <c r="AG147" s="150">
        <v>0.19245894055054361</v>
      </c>
    </row>
    <row r="148" spans="29:33">
      <c r="AC148" s="203">
        <v>66</v>
      </c>
      <c r="AD148" s="96" t="s">
        <v>5</v>
      </c>
      <c r="AE148" s="204">
        <v>4448</v>
      </c>
      <c r="AF148" s="204">
        <v>2123</v>
      </c>
      <c r="AG148" s="150">
        <v>0.4772931654676259</v>
      </c>
    </row>
    <row r="149" spans="29:33">
      <c r="AC149" s="203">
        <v>67</v>
      </c>
      <c r="AD149" s="96" t="s">
        <v>6</v>
      </c>
      <c r="AE149" s="204">
        <v>1904</v>
      </c>
      <c r="AF149" s="204">
        <v>374</v>
      </c>
      <c r="AG149" s="150">
        <v>0.19642857142857142</v>
      </c>
    </row>
    <row r="150" spans="29:33">
      <c r="AC150" s="203">
        <v>68</v>
      </c>
      <c r="AD150" s="96" t="s">
        <v>52</v>
      </c>
      <c r="AE150" s="204">
        <v>2575</v>
      </c>
      <c r="AF150" s="204">
        <v>403</v>
      </c>
      <c r="AG150" s="150">
        <v>0.15650485436893205</v>
      </c>
    </row>
    <row r="151" spans="29:33">
      <c r="AC151" s="203">
        <v>69</v>
      </c>
      <c r="AD151" s="96" t="s">
        <v>53</v>
      </c>
      <c r="AE151" s="204">
        <v>5948</v>
      </c>
      <c r="AF151" s="204">
        <v>936</v>
      </c>
      <c r="AG151" s="150">
        <v>0.15736381977135172</v>
      </c>
    </row>
    <row r="152" spans="29:33">
      <c r="AC152" s="203">
        <v>70</v>
      </c>
      <c r="AD152" s="96" t="s">
        <v>54</v>
      </c>
      <c r="AE152" s="204">
        <v>1040</v>
      </c>
      <c r="AF152" s="204">
        <v>221</v>
      </c>
      <c r="AG152" s="150">
        <v>0.21249999999999999</v>
      </c>
    </row>
    <row r="153" spans="29:33">
      <c r="AC153" s="203">
        <v>71</v>
      </c>
      <c r="AD153" s="96" t="s">
        <v>55</v>
      </c>
      <c r="AE153" s="204">
        <v>3167</v>
      </c>
      <c r="AF153" s="204">
        <v>311</v>
      </c>
      <c r="AG153" s="150">
        <v>9.8200189453741718E-2</v>
      </c>
    </row>
    <row r="154" spans="29:33">
      <c r="AC154" s="203">
        <v>72</v>
      </c>
      <c r="AD154" s="96" t="s">
        <v>31</v>
      </c>
      <c r="AE154" s="204">
        <v>1953</v>
      </c>
      <c r="AF154" s="204">
        <v>470</v>
      </c>
      <c r="AG154" s="150">
        <v>0.24065540194572452</v>
      </c>
    </row>
    <row r="155" spans="29:33">
      <c r="AC155" s="203">
        <v>73</v>
      </c>
      <c r="AD155" s="96" t="s">
        <v>32</v>
      </c>
      <c r="AE155" s="204">
        <v>2656</v>
      </c>
      <c r="AF155" s="204">
        <v>626</v>
      </c>
      <c r="AG155" s="150">
        <v>0.23569277108433734</v>
      </c>
    </row>
    <row r="156" spans="29:33">
      <c r="AC156" s="203">
        <v>74</v>
      </c>
      <c r="AD156" s="96" t="s">
        <v>33</v>
      </c>
      <c r="AE156" s="204">
        <v>1201</v>
      </c>
      <c r="AF156" s="204">
        <v>357</v>
      </c>
      <c r="AG156" s="150">
        <v>0.29725228975853457</v>
      </c>
    </row>
    <row r="157" spans="29:33">
      <c r="AC157" s="275" t="s">
        <v>0</v>
      </c>
      <c r="AD157" s="275"/>
      <c r="AE157" s="204">
        <v>1171065</v>
      </c>
      <c r="AF157" s="204">
        <v>220525</v>
      </c>
      <c r="AG157" s="150">
        <v>0.18831149423815075</v>
      </c>
    </row>
  </sheetData>
  <mergeCells count="19">
    <mergeCell ref="Y3:AA3"/>
    <mergeCell ref="AC3:AD4"/>
    <mergeCell ref="AK3:AM3"/>
    <mergeCell ref="AF3:AI3"/>
    <mergeCell ref="B79:C79"/>
    <mergeCell ref="B3:B4"/>
    <mergeCell ref="C3:C4"/>
    <mergeCell ref="D3:F3"/>
    <mergeCell ref="G3:I3"/>
    <mergeCell ref="J3:L3"/>
    <mergeCell ref="M3:O3"/>
    <mergeCell ref="P3:R3"/>
    <mergeCell ref="S3:U3"/>
    <mergeCell ref="V3:X3"/>
    <mergeCell ref="AN3:AN4"/>
    <mergeCell ref="AC81:AC82"/>
    <mergeCell ref="AD81:AD82"/>
    <mergeCell ref="AC157:AD157"/>
    <mergeCell ref="AE81:AG81"/>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F5:F78 I5:I78 L5:L78 O5:O78 R5:R78 U5:U78 X5:Z5 AD5:AD47 X6:Z78" emptyCellReference="1"/>
    <ignoredError sqref="AF5:AF47 AH5 AH6:AH47" evalError="1"/>
    <ignoredError sqref="AG5:AG47" evalError="1"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377</v>
      </c>
    </row>
    <row r="2" spans="2:2" ht="16.5" customHeight="1">
      <c r="B2" s="6" t="s">
        <v>374</v>
      </c>
    </row>
    <row r="79" spans="2:2" ht="16.5" customHeight="1">
      <c r="B79" s="6" t="s">
        <v>380</v>
      </c>
    </row>
    <row r="80" spans="2:2" ht="16.5" customHeight="1">
      <c r="B80" s="6" t="s">
        <v>374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378</v>
      </c>
    </row>
    <row r="2" spans="2:15" ht="16.5" customHeight="1">
      <c r="B2" s="66" t="s">
        <v>375</v>
      </c>
    </row>
    <row r="4" spans="2:15" ht="13.5" customHeight="1">
      <c r="B4" s="67"/>
      <c r="C4" s="68"/>
      <c r="D4" s="68"/>
      <c r="E4" s="68"/>
      <c r="F4" s="68"/>
      <c r="G4" s="69"/>
    </row>
    <row r="5" spans="2:15" ht="13.5" customHeight="1">
      <c r="B5" s="70"/>
      <c r="C5" s="71"/>
      <c r="D5" s="72">
        <v>0.39800000000000002</v>
      </c>
      <c r="E5" s="38" t="s">
        <v>236</v>
      </c>
      <c r="F5" s="73">
        <v>0.47599999999999998</v>
      </c>
      <c r="G5" s="74" t="s">
        <v>237</v>
      </c>
    </row>
    <row r="6" spans="2:15">
      <c r="B6" s="70"/>
      <c r="D6" s="72"/>
      <c r="E6" s="38"/>
      <c r="F6" s="73"/>
      <c r="G6" s="74"/>
    </row>
    <row r="7" spans="2:15">
      <c r="B7" s="70"/>
      <c r="C7" s="75"/>
      <c r="D7" s="72">
        <v>0.32100000000000001</v>
      </c>
      <c r="E7" s="38" t="s">
        <v>236</v>
      </c>
      <c r="F7" s="73">
        <v>0.39800000000000002</v>
      </c>
      <c r="G7" s="74" t="s">
        <v>238</v>
      </c>
    </row>
    <row r="8" spans="2:15">
      <c r="B8" s="70"/>
      <c r="D8" s="72"/>
      <c r="E8" s="38"/>
      <c r="F8" s="73"/>
      <c r="G8" s="74"/>
    </row>
    <row r="9" spans="2:15">
      <c r="B9" s="70"/>
      <c r="C9" s="76"/>
      <c r="D9" s="72">
        <v>0.24399999999999999</v>
      </c>
      <c r="E9" s="38" t="s">
        <v>236</v>
      </c>
      <c r="F9" s="73">
        <v>0.32100000000000001</v>
      </c>
      <c r="G9" s="74" t="s">
        <v>238</v>
      </c>
    </row>
    <row r="10" spans="2:15">
      <c r="B10" s="70"/>
      <c r="D10" s="72"/>
      <c r="E10" s="38"/>
      <c r="F10" s="73"/>
      <c r="G10" s="74"/>
    </row>
    <row r="11" spans="2:15">
      <c r="B11" s="70"/>
      <c r="C11" s="77"/>
      <c r="D11" s="72">
        <v>0.16699999999999998</v>
      </c>
      <c r="E11" s="38" t="s">
        <v>236</v>
      </c>
      <c r="F11" s="73">
        <v>0.24399999999999999</v>
      </c>
      <c r="G11" s="74" t="s">
        <v>238</v>
      </c>
    </row>
    <row r="12" spans="2:15">
      <c r="B12" s="70"/>
      <c r="D12" s="72"/>
      <c r="E12" s="38"/>
      <c r="F12" s="73"/>
      <c r="G12" s="74"/>
    </row>
    <row r="13" spans="2:15">
      <c r="B13" s="70"/>
      <c r="C13" s="78"/>
      <c r="D13" s="72">
        <v>0.09</v>
      </c>
      <c r="E13" s="38" t="s">
        <v>236</v>
      </c>
      <c r="F13" s="73">
        <v>0.16699999999999998</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R77"/>
  <sheetViews>
    <sheetView showGridLines="0" zoomScaleNormal="100" zoomScaleSheetLayoutView="100" workbookViewId="0"/>
  </sheetViews>
  <sheetFormatPr defaultColWidth="9" defaultRowHeight="13.5"/>
  <cols>
    <col min="1" max="1" width="4.625" style="6" customWidth="1"/>
    <col min="2" max="2" width="6" style="6" customWidth="1"/>
    <col min="3" max="3" width="11.625" style="6" customWidth="1"/>
    <col min="4" max="4" width="0.875" style="6" customWidth="1"/>
    <col min="5" max="5" width="11.625" style="6" customWidth="1"/>
    <col min="6" max="6" width="0.875" style="6" customWidth="1"/>
    <col min="7" max="7" width="11.625" style="6" customWidth="1"/>
    <col min="8" max="8" width="0.875" style="6" customWidth="1"/>
    <col min="9" max="9" width="11.625" style="6" customWidth="1"/>
    <col min="10" max="10" width="0.875" style="6" customWidth="1"/>
    <col min="11" max="11" width="11.625" style="6" customWidth="1"/>
    <col min="12" max="12" width="0.875" style="6" customWidth="1"/>
    <col min="13" max="13" width="11.625" style="6" customWidth="1"/>
    <col min="14" max="14" width="0.875" style="6" customWidth="1"/>
    <col min="15" max="15" width="11.625" style="6" customWidth="1"/>
    <col min="16" max="16" width="2.625" style="6" customWidth="1"/>
    <col min="17" max="17" width="9" style="6" customWidth="1"/>
    <col min="18" max="18" width="9" style="6"/>
    <col min="19" max="19" width="9" style="6" customWidth="1"/>
    <col min="20" max="20" width="7.125" style="6" customWidth="1"/>
    <col min="21" max="16384" width="9" style="6"/>
  </cols>
  <sheetData>
    <row r="1" spans="2:16" ht="16.5" customHeight="1">
      <c r="B1" s="6" t="s">
        <v>383</v>
      </c>
    </row>
    <row r="2" spans="2:16" ht="16.5" customHeight="1">
      <c r="B2" s="6" t="s">
        <v>382</v>
      </c>
    </row>
    <row r="3" spans="2:16" ht="12" customHeight="1">
      <c r="B3" s="34"/>
      <c r="C3" s="35"/>
      <c r="D3" s="35"/>
      <c r="E3" s="35"/>
      <c r="F3" s="35"/>
      <c r="G3" s="35"/>
      <c r="H3" s="35"/>
      <c r="I3" s="35"/>
      <c r="J3" s="35"/>
      <c r="K3" s="35"/>
      <c r="L3" s="35"/>
      <c r="M3" s="35"/>
      <c r="N3" s="35"/>
      <c r="O3" s="35"/>
      <c r="P3" s="36"/>
    </row>
    <row r="4" spans="2:16" ht="12" customHeight="1">
      <c r="B4" s="37"/>
      <c r="C4" s="38"/>
      <c r="D4" s="38"/>
      <c r="E4" s="38"/>
      <c r="F4" s="38"/>
      <c r="G4" s="281" t="s">
        <v>149</v>
      </c>
      <c r="H4" s="281"/>
      <c r="I4" s="281"/>
      <c r="J4" s="281"/>
      <c r="K4" s="281"/>
      <c r="L4" s="38"/>
      <c r="M4" s="38"/>
      <c r="N4" s="38"/>
      <c r="O4" s="38"/>
      <c r="P4" s="39"/>
    </row>
    <row r="5" spans="2:16" ht="12" customHeight="1">
      <c r="B5" s="37"/>
      <c r="C5" s="38"/>
      <c r="D5" s="38"/>
      <c r="E5" s="38"/>
      <c r="F5" s="38"/>
      <c r="G5" s="38"/>
      <c r="H5" s="38"/>
      <c r="I5" s="38"/>
      <c r="J5" s="38"/>
      <c r="K5" s="38"/>
      <c r="L5" s="38"/>
      <c r="M5" s="38"/>
      <c r="N5" s="38"/>
      <c r="O5" s="38"/>
      <c r="P5" s="39"/>
    </row>
    <row r="6" spans="2:16" ht="12" customHeight="1">
      <c r="B6" s="37"/>
      <c r="C6" s="38"/>
      <c r="D6" s="38"/>
      <c r="E6" s="38"/>
      <c r="F6" s="38"/>
      <c r="G6" s="38"/>
      <c r="H6" s="38"/>
      <c r="I6" s="38"/>
      <c r="J6" s="38"/>
      <c r="K6" s="38"/>
      <c r="L6" s="38"/>
      <c r="M6" s="38"/>
      <c r="N6" s="38"/>
      <c r="O6" s="38"/>
      <c r="P6" s="39"/>
    </row>
    <row r="7" spans="2:16" ht="12" customHeight="1">
      <c r="B7" s="37"/>
      <c r="C7" s="38"/>
      <c r="D7" s="38"/>
      <c r="E7" s="38"/>
      <c r="F7" s="38"/>
      <c r="G7" s="38"/>
      <c r="H7" s="38"/>
      <c r="I7" s="38"/>
      <c r="J7" s="38"/>
      <c r="K7" s="38"/>
      <c r="L7" s="38"/>
      <c r="M7" s="38"/>
      <c r="N7" s="38"/>
      <c r="O7" s="38"/>
      <c r="P7" s="39"/>
    </row>
    <row r="8" spans="2:16" ht="12" customHeight="1">
      <c r="B8" s="37"/>
      <c r="C8" s="38"/>
      <c r="D8" s="38"/>
      <c r="E8" s="38"/>
      <c r="F8" s="38"/>
      <c r="G8" s="38"/>
      <c r="H8" s="38"/>
      <c r="I8" s="38"/>
      <c r="J8" s="38"/>
      <c r="K8" s="38"/>
      <c r="L8" s="38"/>
      <c r="M8" s="38"/>
      <c r="N8" s="38"/>
      <c r="O8" s="38"/>
      <c r="P8" s="39"/>
    </row>
    <row r="9" spans="2:16" ht="12" customHeight="1">
      <c r="B9" s="37"/>
      <c r="C9" s="38"/>
      <c r="D9" s="38"/>
      <c r="E9" s="38"/>
      <c r="F9" s="38"/>
      <c r="G9" s="38"/>
      <c r="H9" s="38"/>
      <c r="I9" s="38"/>
      <c r="J9" s="38"/>
      <c r="K9" s="38"/>
      <c r="L9" s="38"/>
      <c r="M9" s="38"/>
      <c r="N9" s="38"/>
      <c r="O9" s="38"/>
      <c r="P9" s="39"/>
    </row>
    <row r="10" spans="2:16" ht="12" customHeight="1">
      <c r="B10" s="37"/>
      <c r="C10" s="38"/>
      <c r="D10" s="38"/>
      <c r="E10" s="38"/>
      <c r="F10" s="38"/>
      <c r="G10" s="38"/>
      <c r="H10" s="38"/>
      <c r="I10" s="38"/>
      <c r="J10" s="38"/>
      <c r="K10" s="38"/>
      <c r="L10" s="38"/>
      <c r="M10" s="38"/>
      <c r="N10" s="38"/>
      <c r="O10" s="38"/>
      <c r="P10" s="39"/>
    </row>
    <row r="11" spans="2:16" ht="12" customHeight="1">
      <c r="B11" s="37"/>
      <c r="C11" s="38"/>
      <c r="D11" s="38"/>
      <c r="E11" s="38"/>
      <c r="F11" s="38"/>
      <c r="G11" s="38"/>
      <c r="H11" s="38"/>
      <c r="I11" s="38"/>
      <c r="J11" s="38"/>
      <c r="K11" s="38"/>
      <c r="L11" s="38"/>
      <c r="M11" s="38"/>
      <c r="N11" s="38"/>
      <c r="O11" s="38"/>
      <c r="P11" s="39"/>
    </row>
    <row r="12" spans="2:16" ht="12" customHeight="1">
      <c r="B12" s="37"/>
      <c r="C12" s="38"/>
      <c r="D12" s="38"/>
      <c r="E12" s="38"/>
      <c r="F12" s="38"/>
      <c r="G12" s="38"/>
      <c r="H12" s="38"/>
      <c r="I12" s="38"/>
      <c r="J12" s="38"/>
      <c r="K12" s="38"/>
      <c r="L12" s="38"/>
      <c r="M12" s="38"/>
      <c r="N12" s="38"/>
      <c r="O12" s="38"/>
      <c r="P12" s="39"/>
    </row>
    <row r="13" spans="2:16" ht="12" customHeight="1">
      <c r="B13" s="37"/>
      <c r="C13" s="38"/>
      <c r="D13" s="38"/>
      <c r="E13" s="38"/>
      <c r="F13" s="38"/>
      <c r="G13" s="38"/>
      <c r="H13" s="38"/>
      <c r="I13" s="38"/>
      <c r="J13" s="38"/>
      <c r="K13" s="38"/>
      <c r="L13" s="38"/>
      <c r="M13" s="38"/>
      <c r="N13" s="38"/>
      <c r="O13" s="38"/>
      <c r="P13" s="39"/>
    </row>
    <row r="14" spans="2:16" ht="12" customHeight="1">
      <c r="B14" s="37"/>
      <c r="C14" s="38"/>
      <c r="D14" s="38"/>
      <c r="E14" s="38"/>
      <c r="F14" s="38"/>
      <c r="G14" s="38"/>
      <c r="H14" s="38"/>
      <c r="I14" s="38"/>
      <c r="J14" s="38"/>
      <c r="K14" s="38"/>
      <c r="L14" s="38"/>
      <c r="M14" s="38"/>
      <c r="N14" s="38"/>
      <c r="O14" s="38"/>
      <c r="P14" s="39"/>
    </row>
    <row r="15" spans="2:16" ht="12" customHeight="1">
      <c r="B15" s="37"/>
      <c r="C15" s="38"/>
      <c r="D15" s="38"/>
      <c r="E15" s="38"/>
      <c r="F15" s="38"/>
      <c r="G15" s="38"/>
      <c r="H15" s="38"/>
      <c r="I15" s="38"/>
      <c r="J15" s="38"/>
      <c r="K15" s="38"/>
      <c r="L15" s="38"/>
      <c r="M15" s="38"/>
      <c r="N15" s="38"/>
      <c r="O15" s="38"/>
      <c r="P15" s="39"/>
    </row>
    <row r="16" spans="2:16" ht="12" customHeight="1">
      <c r="B16" s="37"/>
      <c r="C16" s="38"/>
      <c r="D16" s="38"/>
      <c r="E16" s="38"/>
      <c r="F16" s="38"/>
      <c r="G16" s="38"/>
      <c r="H16" s="38"/>
      <c r="I16" s="38"/>
      <c r="J16" s="38"/>
      <c r="K16" s="38"/>
      <c r="L16" s="38"/>
      <c r="M16" s="38"/>
      <c r="N16" s="38"/>
      <c r="O16" s="38"/>
      <c r="P16" s="39"/>
    </row>
    <row r="17" spans="1:16" ht="12" customHeight="1">
      <c r="B17" s="37"/>
      <c r="C17" s="38"/>
      <c r="D17" s="38"/>
      <c r="E17" s="38"/>
      <c r="F17" s="38"/>
      <c r="G17" s="38"/>
      <c r="H17" s="38"/>
      <c r="I17" s="38"/>
      <c r="J17" s="38"/>
      <c r="K17" s="38"/>
      <c r="L17" s="38"/>
      <c r="M17" s="38"/>
      <c r="N17" s="38"/>
      <c r="O17" s="38"/>
      <c r="P17" s="39"/>
    </row>
    <row r="18" spans="1:16" ht="12" customHeight="1">
      <c r="B18" s="37"/>
      <c r="C18" s="38"/>
      <c r="D18" s="38"/>
      <c r="E18" s="38"/>
      <c r="F18" s="38"/>
      <c r="G18" s="38"/>
      <c r="H18" s="38"/>
      <c r="I18" s="38"/>
      <c r="J18" s="38"/>
      <c r="K18" s="38"/>
      <c r="L18" s="38"/>
      <c r="M18" s="38"/>
      <c r="N18" s="38"/>
      <c r="O18" s="38"/>
      <c r="P18" s="39"/>
    </row>
    <row r="19" spans="1:16" ht="12" customHeight="1">
      <c r="B19" s="37"/>
      <c r="C19" s="38"/>
      <c r="D19" s="38"/>
      <c r="E19" s="38"/>
      <c r="F19" s="38"/>
      <c r="G19" s="38"/>
      <c r="H19" s="38"/>
      <c r="I19" s="38"/>
      <c r="J19" s="38"/>
      <c r="K19" s="38"/>
      <c r="L19" s="38"/>
      <c r="M19" s="38"/>
      <c r="N19" s="38"/>
      <c r="O19" s="38"/>
      <c r="P19" s="39"/>
    </row>
    <row r="20" spans="1:16" ht="12" customHeight="1">
      <c r="B20" s="37"/>
      <c r="C20" s="38"/>
      <c r="D20" s="38"/>
      <c r="E20" s="38"/>
      <c r="F20" s="38"/>
      <c r="G20" s="38"/>
      <c r="H20" s="38"/>
      <c r="I20" s="38"/>
      <c r="J20" s="38"/>
      <c r="K20" s="38"/>
      <c r="L20" s="38"/>
      <c r="M20" s="38"/>
      <c r="N20" s="38"/>
      <c r="O20" s="38"/>
      <c r="P20" s="39"/>
    </row>
    <row r="21" spans="1:16" ht="12" customHeight="1">
      <c r="B21" s="37"/>
      <c r="C21" s="38"/>
      <c r="D21" s="38"/>
      <c r="E21" s="38"/>
      <c r="F21" s="38"/>
      <c r="G21" s="38"/>
      <c r="H21" s="38"/>
      <c r="I21" s="38"/>
      <c r="J21" s="38"/>
      <c r="K21" s="38"/>
      <c r="L21" s="38"/>
      <c r="M21" s="38"/>
      <c r="N21" s="38"/>
      <c r="O21" s="38"/>
      <c r="P21" s="39"/>
    </row>
    <row r="22" spans="1:16" ht="12" customHeight="1">
      <c r="B22" s="37"/>
      <c r="C22" s="38"/>
      <c r="D22" s="38"/>
      <c r="E22" s="38"/>
      <c r="F22" s="38"/>
      <c r="G22" s="38"/>
      <c r="H22" s="38"/>
      <c r="I22" s="38"/>
      <c r="J22" s="38"/>
      <c r="K22" s="38"/>
      <c r="L22" s="38"/>
      <c r="M22" s="38"/>
      <c r="N22" s="38"/>
      <c r="O22" s="38"/>
      <c r="P22" s="39"/>
    </row>
    <row r="23" spans="1:16" ht="12" customHeight="1">
      <c r="B23" s="37"/>
      <c r="C23" s="38"/>
      <c r="D23" s="38"/>
      <c r="E23" s="38"/>
      <c r="F23" s="38"/>
      <c r="G23" s="38"/>
      <c r="H23" s="38"/>
      <c r="I23" s="38"/>
      <c r="J23" s="38"/>
      <c r="K23" s="38"/>
      <c r="L23" s="38"/>
      <c r="M23" s="38"/>
      <c r="N23" s="38"/>
      <c r="O23" s="38"/>
      <c r="P23" s="39"/>
    </row>
    <row r="24" spans="1:16" ht="12" customHeight="1">
      <c r="B24" s="37"/>
      <c r="C24" s="38"/>
      <c r="D24" s="38"/>
      <c r="E24" s="38"/>
      <c r="F24" s="38"/>
      <c r="G24" s="38"/>
      <c r="H24" s="38"/>
      <c r="I24" s="38"/>
      <c r="J24" s="38"/>
      <c r="K24" s="38"/>
      <c r="L24" s="38"/>
      <c r="M24" s="38"/>
      <c r="N24" s="38"/>
      <c r="O24" s="38"/>
      <c r="P24" s="39"/>
    </row>
    <row r="25" spans="1:16" ht="13.5" customHeight="1">
      <c r="B25" s="37"/>
      <c r="C25" s="277" t="s">
        <v>150</v>
      </c>
      <c r="D25" s="38"/>
      <c r="E25" s="277" t="s">
        <v>151</v>
      </c>
      <c r="F25" s="38"/>
      <c r="G25" s="277" t="s">
        <v>152</v>
      </c>
      <c r="H25" s="38"/>
      <c r="I25" s="277" t="s">
        <v>153</v>
      </c>
      <c r="J25" s="38"/>
      <c r="K25" s="277" t="s">
        <v>154</v>
      </c>
      <c r="L25" s="38"/>
      <c r="M25" s="277" t="s">
        <v>155</v>
      </c>
      <c r="N25" s="38"/>
      <c r="O25" s="277" t="s">
        <v>156</v>
      </c>
      <c r="P25" s="40"/>
    </row>
    <row r="26" spans="1:16" ht="15" customHeight="1">
      <c r="B26" s="37"/>
      <c r="C26" s="278"/>
      <c r="D26" s="38"/>
      <c r="E26" s="278"/>
      <c r="F26" s="38"/>
      <c r="G26" s="278"/>
      <c r="H26" s="38"/>
      <c r="I26" s="278"/>
      <c r="J26" s="38"/>
      <c r="K26" s="278"/>
      <c r="L26" s="38"/>
      <c r="M26" s="278"/>
      <c r="N26" s="38"/>
      <c r="O26" s="278"/>
      <c r="P26" s="40"/>
    </row>
    <row r="27" spans="1:16">
      <c r="B27" s="37"/>
      <c r="C27" s="278"/>
      <c r="D27" s="38"/>
      <c r="E27" s="278"/>
      <c r="F27" s="38"/>
      <c r="G27" s="278"/>
      <c r="H27" s="38"/>
      <c r="I27" s="278"/>
      <c r="J27" s="38"/>
      <c r="K27" s="278"/>
      <c r="L27" s="38"/>
      <c r="M27" s="278"/>
      <c r="N27" s="38"/>
      <c r="O27" s="278"/>
      <c r="P27" s="40"/>
    </row>
    <row r="28" spans="1:16" ht="3" customHeight="1">
      <c r="B28" s="37"/>
      <c r="C28" s="38"/>
      <c r="D28" s="38"/>
      <c r="E28" s="38"/>
      <c r="F28" s="38"/>
      <c r="G28" s="38"/>
      <c r="H28" s="38"/>
      <c r="I28" s="38"/>
      <c r="J28" s="38"/>
      <c r="K28" s="38"/>
      <c r="L28" s="38"/>
      <c r="M28" s="38"/>
      <c r="N28" s="38"/>
      <c r="O28" s="38"/>
      <c r="P28" s="40"/>
    </row>
    <row r="29" spans="1:16" ht="12" customHeight="1">
      <c r="B29" s="125"/>
      <c r="C29" s="126">
        <f>地区別_指導対象者群分析!$G$14</f>
        <v>34269</v>
      </c>
      <c r="D29" s="127"/>
      <c r="E29" s="126">
        <f>地区別_指導対象者群分析!$I$14</f>
        <v>63108</v>
      </c>
      <c r="F29" s="127"/>
      <c r="G29" s="126">
        <f>地区別_指導対象者群分析!$O$14</f>
        <v>1340</v>
      </c>
      <c r="H29" s="127"/>
      <c r="I29" s="126">
        <f>地区別_指導対象者群分析!$Q$14</f>
        <v>134191</v>
      </c>
      <c r="J29" s="127"/>
      <c r="K29" s="126">
        <f>地区別_指導対象者群分析!$W$14</f>
        <v>710212</v>
      </c>
      <c r="L29" s="127"/>
      <c r="M29" s="126">
        <f>地区別_指導対象者群分析!$Y$14</f>
        <v>6183</v>
      </c>
      <c r="N29" s="127"/>
      <c r="O29" s="126">
        <f>地区別_指導対象者群分析!$AA$14</f>
        <v>255258</v>
      </c>
      <c r="P29" s="128"/>
    </row>
    <row r="30" spans="1:16" ht="6" customHeight="1">
      <c r="B30" s="125"/>
      <c r="C30" s="127"/>
      <c r="D30" s="127"/>
      <c r="E30" s="127"/>
      <c r="F30" s="127"/>
      <c r="G30" s="127"/>
      <c r="H30" s="127"/>
      <c r="I30" s="127"/>
      <c r="J30" s="127"/>
      <c r="K30" s="127"/>
      <c r="L30" s="127"/>
      <c r="M30" s="127"/>
      <c r="N30" s="127"/>
      <c r="O30" s="127"/>
      <c r="P30" s="128"/>
    </row>
    <row r="31" spans="1:16" ht="12" customHeight="1">
      <c r="A31" s="38"/>
      <c r="B31" s="125"/>
      <c r="C31" s="136"/>
      <c r="D31" s="127"/>
      <c r="E31" s="136" t="s">
        <v>157</v>
      </c>
      <c r="F31" s="127"/>
      <c r="G31" s="136"/>
      <c r="H31" s="127"/>
      <c r="I31" s="136" t="s">
        <v>158</v>
      </c>
      <c r="J31" s="127"/>
      <c r="K31" s="136"/>
      <c r="L31" s="127"/>
      <c r="M31" s="136"/>
      <c r="N31" s="127"/>
      <c r="O31" s="136" t="s">
        <v>159</v>
      </c>
      <c r="P31" s="128"/>
    </row>
    <row r="32" spans="1:16" ht="12" customHeight="1">
      <c r="A32" s="38"/>
      <c r="B32" s="129"/>
      <c r="C32" s="137">
        <f>地区別_指導対象者群分析!$G$14</f>
        <v>34269</v>
      </c>
      <c r="D32" s="127"/>
      <c r="E32" s="137">
        <f>地区別_指導対象者群分析!$K$14</f>
        <v>18580</v>
      </c>
      <c r="F32" s="127"/>
      <c r="G32" s="137">
        <f>地区別_指導対象者群分析!$O$14</f>
        <v>1340</v>
      </c>
      <c r="H32" s="127"/>
      <c r="I32" s="137">
        <f>地区別_指導対象者群分析!$S$14</f>
        <v>12516</v>
      </c>
      <c r="J32" s="127"/>
      <c r="K32" s="137">
        <f>地区別_指導対象者群分析!$W$14</f>
        <v>710212</v>
      </c>
      <c r="L32" s="127"/>
      <c r="M32" s="137">
        <f>地区別_指導対象者群分析!$Y$14</f>
        <v>6183</v>
      </c>
      <c r="N32" s="127"/>
      <c r="O32" s="137">
        <f>地区別_指導対象者群分析!$AC$14</f>
        <v>73958</v>
      </c>
      <c r="P32" s="128"/>
    </row>
    <row r="33" spans="1:16" ht="3" customHeight="1">
      <c r="A33" s="38"/>
      <c r="B33" s="125"/>
      <c r="C33" s="130"/>
      <c r="D33" s="130"/>
      <c r="E33" s="130"/>
      <c r="F33" s="130"/>
      <c r="G33" s="130"/>
      <c r="H33" s="130"/>
      <c r="I33" s="130"/>
      <c r="J33" s="130"/>
      <c r="K33" s="130"/>
      <c r="L33" s="130"/>
      <c r="M33" s="130"/>
      <c r="N33" s="130"/>
      <c r="O33" s="130"/>
      <c r="P33" s="128"/>
    </row>
    <row r="34" spans="1:16" ht="3" customHeight="1">
      <c r="A34" s="38"/>
      <c r="B34" s="125"/>
      <c r="C34" s="131"/>
      <c r="D34" s="131"/>
      <c r="E34" s="131"/>
      <c r="F34" s="131"/>
      <c r="G34" s="131"/>
      <c r="H34" s="131"/>
      <c r="I34" s="131"/>
      <c r="J34" s="131"/>
      <c r="K34" s="131"/>
      <c r="L34" s="131"/>
      <c r="M34" s="131"/>
      <c r="N34" s="131"/>
      <c r="O34" s="131"/>
      <c r="P34" s="128"/>
    </row>
    <row r="35" spans="1:16" ht="12" customHeight="1">
      <c r="A35" s="38"/>
      <c r="B35" s="125"/>
      <c r="C35" s="127"/>
      <c r="D35" s="127"/>
      <c r="E35" s="138" t="s">
        <v>160</v>
      </c>
      <c r="F35" s="127"/>
      <c r="G35" s="127"/>
      <c r="H35" s="127"/>
      <c r="I35" s="138" t="s">
        <v>161</v>
      </c>
      <c r="J35" s="127"/>
      <c r="K35" s="127"/>
      <c r="L35" s="127"/>
      <c r="M35" s="127"/>
      <c r="N35" s="127"/>
      <c r="O35" s="138" t="s">
        <v>162</v>
      </c>
      <c r="P35" s="128"/>
    </row>
    <row r="36" spans="1:16" ht="12" customHeight="1">
      <c r="A36" s="38"/>
      <c r="B36" s="129"/>
      <c r="C36" s="127"/>
      <c r="D36" s="127"/>
      <c r="E36" s="139">
        <f>地区別_指導対象者群分析!$M$14</f>
        <v>44528</v>
      </c>
      <c r="F36" s="127"/>
      <c r="G36" s="127"/>
      <c r="H36" s="127"/>
      <c r="I36" s="139">
        <f>地区別_指導対象者群分析!$U$14</f>
        <v>121675</v>
      </c>
      <c r="J36" s="127"/>
      <c r="K36" s="127"/>
      <c r="L36" s="127"/>
      <c r="M36" s="127"/>
      <c r="N36" s="127"/>
      <c r="O36" s="139">
        <f>地区別_指導対象者群分析!$AE$14</f>
        <v>181300</v>
      </c>
      <c r="P36" s="128"/>
    </row>
    <row r="37" spans="1:16" ht="3" customHeight="1">
      <c r="A37" s="38"/>
      <c r="B37" s="125"/>
      <c r="C37" s="130"/>
      <c r="D37" s="130"/>
      <c r="E37" s="130"/>
      <c r="F37" s="130"/>
      <c r="G37" s="130"/>
      <c r="H37" s="130"/>
      <c r="I37" s="130"/>
      <c r="J37" s="130"/>
      <c r="K37" s="130"/>
      <c r="L37" s="130"/>
      <c r="M37" s="130"/>
      <c r="N37" s="130"/>
      <c r="O37" s="130"/>
      <c r="P37" s="128"/>
    </row>
    <row r="38" spans="1:16" ht="3" customHeight="1">
      <c r="A38" s="38"/>
      <c r="B38" s="125"/>
      <c r="C38" s="131"/>
      <c r="D38" s="131"/>
      <c r="E38" s="131"/>
      <c r="F38" s="131"/>
      <c r="G38" s="131"/>
      <c r="H38" s="131"/>
      <c r="I38" s="131"/>
      <c r="J38" s="131"/>
      <c r="K38" s="131"/>
      <c r="L38" s="131"/>
      <c r="M38" s="131"/>
      <c r="N38" s="131"/>
      <c r="O38" s="131"/>
      <c r="P38" s="128"/>
    </row>
    <row r="39" spans="1:16" ht="3" customHeight="1">
      <c r="B39" s="125"/>
      <c r="C39" s="132"/>
      <c r="D39" s="132"/>
      <c r="E39" s="133"/>
      <c r="F39" s="133"/>
      <c r="G39" s="133"/>
      <c r="H39" s="133"/>
      <c r="I39" s="133"/>
      <c r="J39" s="127"/>
      <c r="K39" s="134"/>
      <c r="L39" s="134"/>
      <c r="M39" s="134"/>
      <c r="N39" s="134"/>
      <c r="O39" s="134"/>
      <c r="P39" s="128"/>
    </row>
    <row r="40" spans="1:16" ht="3" customHeight="1">
      <c r="B40" s="125"/>
      <c r="C40" s="127"/>
      <c r="D40" s="127"/>
      <c r="E40" s="127"/>
      <c r="F40" s="127"/>
      <c r="G40" s="127"/>
      <c r="H40" s="127"/>
      <c r="I40" s="127"/>
      <c r="J40" s="127"/>
      <c r="K40" s="127"/>
      <c r="L40" s="127"/>
      <c r="M40" s="127"/>
      <c r="N40" s="127"/>
      <c r="O40" s="127"/>
      <c r="P40" s="135"/>
    </row>
    <row r="41" spans="1:16" ht="20.100000000000001" customHeight="1">
      <c r="B41" s="125"/>
      <c r="C41" s="279">
        <f>地区別_指導対象者群分析!$E$14</f>
        <v>232908</v>
      </c>
      <c r="D41" s="279"/>
      <c r="E41" s="279"/>
      <c r="F41" s="279"/>
      <c r="G41" s="279"/>
      <c r="H41" s="279"/>
      <c r="I41" s="279"/>
      <c r="J41" s="127"/>
      <c r="K41" s="280">
        <f>地区別_指導対象者群分析!$F$14</f>
        <v>971653</v>
      </c>
      <c r="L41" s="280"/>
      <c r="M41" s="280"/>
      <c r="N41" s="280"/>
      <c r="O41" s="280"/>
      <c r="P41" s="128"/>
    </row>
    <row r="42" spans="1:16" ht="3" customHeight="1">
      <c r="B42" s="125"/>
      <c r="C42" s="130"/>
      <c r="D42" s="130"/>
      <c r="E42" s="130"/>
      <c r="F42" s="130"/>
      <c r="G42" s="130"/>
      <c r="H42" s="130"/>
      <c r="I42" s="130"/>
      <c r="J42" s="130"/>
      <c r="K42" s="130"/>
      <c r="L42" s="130"/>
      <c r="M42" s="130"/>
      <c r="N42" s="130"/>
      <c r="O42" s="130"/>
      <c r="P42" s="135"/>
    </row>
    <row r="43" spans="1:16" ht="3" customHeight="1">
      <c r="B43" s="125"/>
      <c r="C43" s="131"/>
      <c r="D43" s="131"/>
      <c r="E43" s="131"/>
      <c r="F43" s="131"/>
      <c r="G43" s="131"/>
      <c r="H43" s="131"/>
      <c r="I43" s="131"/>
      <c r="J43" s="131"/>
      <c r="K43" s="131"/>
      <c r="L43" s="131"/>
      <c r="M43" s="131"/>
      <c r="N43" s="131"/>
      <c r="O43" s="131"/>
      <c r="P43" s="135"/>
    </row>
    <row r="44" spans="1:16" ht="3" customHeight="1">
      <c r="B44" s="41"/>
      <c r="C44" s="42"/>
      <c r="D44" s="42"/>
      <c r="E44" s="42"/>
      <c r="F44" s="42"/>
      <c r="G44" s="42"/>
      <c r="H44" s="42"/>
      <c r="I44" s="42"/>
      <c r="J44" s="42"/>
      <c r="K44" s="42"/>
      <c r="L44" s="42"/>
      <c r="M44" s="42"/>
      <c r="N44" s="42"/>
      <c r="O44" s="42"/>
      <c r="P44" s="43"/>
    </row>
    <row r="45" spans="1:16" s="44" customFormat="1" ht="12" customHeight="1">
      <c r="B45" s="45" t="s">
        <v>350</v>
      </c>
      <c r="C45" s="45"/>
    </row>
    <row r="46" spans="1:16" s="44" customFormat="1" ht="12" customHeight="1">
      <c r="B46" s="45" t="s">
        <v>339</v>
      </c>
      <c r="C46" s="45"/>
    </row>
    <row r="47" spans="1:16" s="44" customFormat="1" ht="12" customHeight="1">
      <c r="B47" s="45" t="s">
        <v>351</v>
      </c>
      <c r="C47" s="45"/>
    </row>
    <row r="48" spans="1:16" s="44" customFormat="1" ht="12" customHeight="1">
      <c r="B48" s="45" t="s">
        <v>259</v>
      </c>
      <c r="C48" s="45"/>
    </row>
    <row r="49" spans="2:18" s="44" customFormat="1" ht="12" customHeight="1">
      <c r="B49" s="45"/>
      <c r="C49" s="45"/>
    </row>
    <row r="50" spans="2:18" s="44" customFormat="1" ht="12" customHeight="1"/>
    <row r="51" spans="2:18" s="44" customFormat="1" ht="12" customHeight="1">
      <c r="B51" s="46" t="s">
        <v>163</v>
      </c>
      <c r="C51" s="45"/>
    </row>
    <row r="52" spans="2:18" s="44" customFormat="1" ht="12" customHeight="1">
      <c r="B52" s="46" t="s">
        <v>164</v>
      </c>
      <c r="C52" s="45"/>
    </row>
    <row r="53" spans="2:18" s="44" customFormat="1" ht="12" customHeight="1">
      <c r="B53" s="46" t="s">
        <v>226</v>
      </c>
      <c r="C53" s="45"/>
    </row>
    <row r="54" spans="2:18" s="44" customFormat="1" ht="12" customHeight="1">
      <c r="B54" s="46" t="s">
        <v>261</v>
      </c>
      <c r="C54" s="46"/>
      <c r="D54" s="46"/>
      <c r="E54" s="46"/>
      <c r="F54" s="46"/>
      <c r="G54" s="46"/>
      <c r="H54" s="46"/>
      <c r="I54" s="46"/>
      <c r="J54" s="46"/>
      <c r="K54" s="46"/>
      <c r="L54" s="46"/>
      <c r="M54" s="46"/>
      <c r="N54" s="46"/>
      <c r="O54" s="46"/>
      <c r="P54" s="46"/>
      <c r="Q54" s="46"/>
      <c r="R54" s="62"/>
    </row>
    <row r="55" spans="2:18" s="44" customFormat="1" ht="12" customHeight="1">
      <c r="B55" s="46" t="s">
        <v>227</v>
      </c>
      <c r="C55" s="46"/>
      <c r="D55" s="46"/>
      <c r="E55" s="46"/>
      <c r="F55" s="46"/>
      <c r="G55" s="46"/>
      <c r="H55" s="46"/>
      <c r="I55" s="46"/>
      <c r="J55" s="46"/>
      <c r="K55" s="46"/>
      <c r="L55" s="46"/>
      <c r="M55" s="46"/>
      <c r="N55" s="46"/>
      <c r="O55" s="46"/>
      <c r="P55" s="46"/>
      <c r="Q55" s="46"/>
      <c r="R55" s="46"/>
    </row>
    <row r="56" spans="2:18" s="44" customFormat="1" ht="12" customHeight="1">
      <c r="B56" s="46" t="s">
        <v>228</v>
      </c>
      <c r="C56" s="45"/>
    </row>
    <row r="57" spans="2:18" s="44" customFormat="1" ht="12" customHeight="1">
      <c r="B57" s="46" t="s">
        <v>229</v>
      </c>
      <c r="C57" s="46"/>
      <c r="D57" s="46"/>
      <c r="E57" s="46"/>
      <c r="F57" s="46"/>
      <c r="G57" s="46"/>
      <c r="H57" s="46"/>
      <c r="I57" s="46"/>
      <c r="J57" s="46"/>
      <c r="K57" s="46"/>
      <c r="L57" s="46"/>
      <c r="M57" s="46"/>
      <c r="N57" s="46"/>
      <c r="O57" s="46"/>
      <c r="P57" s="46"/>
      <c r="Q57" s="46"/>
      <c r="R57" s="46"/>
    </row>
    <row r="58" spans="2:18" s="44" customFormat="1" ht="12" customHeight="1">
      <c r="B58" s="46"/>
      <c r="C58" s="46"/>
      <c r="D58" s="46"/>
      <c r="E58" s="46"/>
      <c r="F58" s="46"/>
      <c r="G58" s="46"/>
      <c r="H58" s="46"/>
      <c r="I58" s="46"/>
      <c r="J58" s="46"/>
      <c r="K58" s="46"/>
      <c r="L58" s="46"/>
      <c r="M58" s="46"/>
      <c r="N58" s="46"/>
      <c r="O58" s="46"/>
      <c r="P58" s="46"/>
      <c r="Q58" s="46"/>
      <c r="R58" s="46"/>
    </row>
    <row r="59" spans="2:18" s="44" customFormat="1" ht="12" customHeight="1">
      <c r="B59" s="61"/>
      <c r="C59" s="61"/>
      <c r="D59" s="61"/>
      <c r="E59" s="61"/>
      <c r="F59" s="61"/>
      <c r="G59" s="61"/>
      <c r="H59" s="61"/>
      <c r="I59" s="61"/>
      <c r="J59" s="61"/>
      <c r="K59" s="61"/>
      <c r="L59" s="61"/>
      <c r="M59" s="61"/>
      <c r="N59" s="61"/>
      <c r="O59" s="61"/>
      <c r="P59" s="61"/>
      <c r="Q59" s="61"/>
      <c r="R59" s="61"/>
    </row>
    <row r="60" spans="2:18">
      <c r="B60" s="63" t="s">
        <v>201</v>
      </c>
      <c r="C60" s="64"/>
    </row>
    <row r="61" spans="2:18">
      <c r="B61" s="63" t="s">
        <v>202</v>
      </c>
      <c r="C61" s="64"/>
    </row>
    <row r="62" spans="2:18">
      <c r="B62" s="63" t="s">
        <v>203</v>
      </c>
      <c r="C62" s="64"/>
    </row>
    <row r="63" spans="2:18">
      <c r="B63" s="63" t="s">
        <v>204</v>
      </c>
      <c r="C63" s="64"/>
    </row>
    <row r="64" spans="2:18">
      <c r="B64" s="63" t="s">
        <v>205</v>
      </c>
      <c r="C64" s="64"/>
    </row>
    <row r="65" spans="2:3">
      <c r="B65" s="63" t="s">
        <v>260</v>
      </c>
      <c r="C65" s="64"/>
    </row>
    <row r="66" spans="2:3">
      <c r="B66" s="63" t="s">
        <v>206</v>
      </c>
      <c r="C66" s="64"/>
    </row>
    <row r="67" spans="2:3">
      <c r="B67" s="63" t="s">
        <v>207</v>
      </c>
      <c r="C67" s="64"/>
    </row>
    <row r="68" spans="2:3">
      <c r="B68" s="63" t="s">
        <v>233</v>
      </c>
      <c r="C68" s="64"/>
    </row>
    <row r="69" spans="2:3">
      <c r="B69" s="63" t="s">
        <v>214</v>
      </c>
      <c r="C69" s="64"/>
    </row>
    <row r="70" spans="2:3">
      <c r="B70" s="63" t="s">
        <v>215</v>
      </c>
      <c r="C70" s="64"/>
    </row>
    <row r="71" spans="2:3">
      <c r="B71" s="63" t="s">
        <v>216</v>
      </c>
      <c r="C71" s="64"/>
    </row>
    <row r="72" spans="2:3">
      <c r="B72" s="63" t="s">
        <v>208</v>
      </c>
      <c r="C72" s="64"/>
    </row>
    <row r="73" spans="2:3">
      <c r="B73" s="63" t="s">
        <v>209</v>
      </c>
      <c r="C73" s="64"/>
    </row>
    <row r="74" spans="2:3">
      <c r="B74" s="65" t="s">
        <v>210</v>
      </c>
      <c r="C74" s="64"/>
    </row>
    <row r="75" spans="2:3">
      <c r="B75" s="63" t="s">
        <v>211</v>
      </c>
      <c r="C75" s="64"/>
    </row>
    <row r="76" spans="2:3">
      <c r="B76" s="63" t="s">
        <v>212</v>
      </c>
      <c r="C76" s="64"/>
    </row>
    <row r="77" spans="2:3">
      <c r="B77" s="63" t="s">
        <v>213</v>
      </c>
      <c r="C77" s="64"/>
    </row>
  </sheetData>
  <mergeCells count="10">
    <mergeCell ref="M25:M27"/>
    <mergeCell ref="O25:O27"/>
    <mergeCell ref="C41:I41"/>
    <mergeCell ref="K41:O41"/>
    <mergeCell ref="G4:K4"/>
    <mergeCell ref="C25:C27"/>
    <mergeCell ref="E25:E27"/>
    <mergeCell ref="G25:G27"/>
    <mergeCell ref="I25:I27"/>
    <mergeCell ref="K25:K27"/>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AN22"/>
  <sheetViews>
    <sheetView showGridLines="0" zoomScaleNormal="100" zoomScaleSheetLayoutView="100" workbookViewId="0"/>
  </sheetViews>
  <sheetFormatPr defaultColWidth="9" defaultRowHeight="13.5"/>
  <cols>
    <col min="1" max="1" width="4.625" style="6" customWidth="1"/>
    <col min="2" max="2" width="3.625" style="6" customWidth="1"/>
    <col min="3" max="3" width="13.875" style="6" customWidth="1"/>
    <col min="4" max="32" width="8.625" style="6" customWidth="1"/>
    <col min="33" max="33" width="9" style="28"/>
    <col min="34" max="34" width="12.25" style="6" customWidth="1"/>
    <col min="35" max="35" width="9" style="6" customWidth="1"/>
    <col min="36" max="36" width="12.25" style="6" customWidth="1"/>
    <col min="37" max="37" width="9" style="6" customWidth="1"/>
    <col min="38" max="40" width="9" style="28" customWidth="1"/>
    <col min="41" max="16384" width="9" style="6"/>
  </cols>
  <sheetData>
    <row r="1" spans="2:40" ht="16.5" customHeight="1">
      <c r="B1" s="6" t="s">
        <v>383</v>
      </c>
    </row>
    <row r="2" spans="2:40" ht="16.5" customHeight="1">
      <c r="B2" s="6" t="s">
        <v>370</v>
      </c>
      <c r="D2" s="28" t="s">
        <v>352</v>
      </c>
    </row>
    <row r="3" spans="2:40" ht="16.5" customHeight="1">
      <c r="B3" s="265"/>
      <c r="C3" s="267" t="s">
        <v>129</v>
      </c>
      <c r="D3" s="290" t="s">
        <v>181</v>
      </c>
      <c r="E3" s="290" t="s">
        <v>188</v>
      </c>
      <c r="F3" s="290" t="s">
        <v>431</v>
      </c>
      <c r="G3" s="287" t="s">
        <v>74</v>
      </c>
      <c r="H3" s="293"/>
      <c r="I3" s="265" t="s">
        <v>75</v>
      </c>
      <c r="J3" s="287"/>
      <c r="K3" s="13"/>
      <c r="L3" s="13"/>
      <c r="M3" s="13"/>
      <c r="N3" s="14"/>
      <c r="O3" s="282" t="s">
        <v>190</v>
      </c>
      <c r="P3" s="283"/>
      <c r="Q3" s="286" t="s">
        <v>200</v>
      </c>
      <c r="R3" s="287"/>
      <c r="S3" s="261"/>
      <c r="T3" s="261"/>
      <c r="U3" s="261"/>
      <c r="V3" s="261"/>
      <c r="W3" s="265" t="s">
        <v>77</v>
      </c>
      <c r="X3" s="293"/>
      <c r="Y3" s="265" t="s">
        <v>78</v>
      </c>
      <c r="Z3" s="293"/>
      <c r="AA3" s="298" t="s">
        <v>79</v>
      </c>
      <c r="AB3" s="299"/>
      <c r="AC3" s="261"/>
      <c r="AD3" s="261"/>
      <c r="AE3" s="261"/>
      <c r="AF3" s="262"/>
      <c r="AG3" s="4"/>
      <c r="AH3" s="23"/>
      <c r="AI3" s="23"/>
      <c r="AJ3" s="23"/>
      <c r="AK3" s="23"/>
    </row>
    <row r="4" spans="2:40" ht="16.5" customHeight="1">
      <c r="B4" s="289"/>
      <c r="C4" s="267"/>
      <c r="D4" s="291"/>
      <c r="E4" s="291"/>
      <c r="F4" s="291"/>
      <c r="G4" s="288"/>
      <c r="H4" s="294"/>
      <c r="I4" s="266"/>
      <c r="J4" s="288"/>
      <c r="K4" s="295" t="s">
        <v>292</v>
      </c>
      <c r="L4" s="297"/>
      <c r="M4" s="295" t="s">
        <v>293</v>
      </c>
      <c r="N4" s="297"/>
      <c r="O4" s="284"/>
      <c r="P4" s="285"/>
      <c r="Q4" s="266"/>
      <c r="R4" s="288"/>
      <c r="S4" s="295" t="s">
        <v>76</v>
      </c>
      <c r="T4" s="296"/>
      <c r="U4" s="295" t="s">
        <v>178</v>
      </c>
      <c r="V4" s="296"/>
      <c r="W4" s="266"/>
      <c r="X4" s="294"/>
      <c r="Y4" s="266"/>
      <c r="Z4" s="294"/>
      <c r="AA4" s="300"/>
      <c r="AB4" s="301"/>
      <c r="AC4" s="295" t="s">
        <v>179</v>
      </c>
      <c r="AD4" s="296"/>
      <c r="AE4" s="295" t="s">
        <v>180</v>
      </c>
      <c r="AF4" s="296"/>
      <c r="AH4" s="95" t="s">
        <v>217</v>
      </c>
      <c r="AI4" s="15"/>
      <c r="AJ4" s="27"/>
      <c r="AK4" s="27"/>
      <c r="AL4" s="2"/>
    </row>
    <row r="5" spans="2:40" ht="45">
      <c r="B5" s="266"/>
      <c r="C5" s="267"/>
      <c r="D5" s="292"/>
      <c r="E5" s="292"/>
      <c r="F5" s="292"/>
      <c r="G5" s="22" t="s">
        <v>73</v>
      </c>
      <c r="H5" s="21" t="s">
        <v>231</v>
      </c>
      <c r="I5" s="22" t="s">
        <v>73</v>
      </c>
      <c r="J5" s="21" t="s">
        <v>231</v>
      </c>
      <c r="K5" s="22" t="s">
        <v>73</v>
      </c>
      <c r="L5" s="21" t="s">
        <v>231</v>
      </c>
      <c r="M5" s="22" t="s">
        <v>73</v>
      </c>
      <c r="N5" s="21" t="s">
        <v>231</v>
      </c>
      <c r="O5" s="22" t="s">
        <v>73</v>
      </c>
      <c r="P5" s="21" t="s">
        <v>231</v>
      </c>
      <c r="Q5" s="22" t="s">
        <v>73</v>
      </c>
      <c r="R5" s="21" t="s">
        <v>231</v>
      </c>
      <c r="S5" s="22" t="s">
        <v>73</v>
      </c>
      <c r="T5" s="21" t="s">
        <v>231</v>
      </c>
      <c r="U5" s="22" t="s">
        <v>73</v>
      </c>
      <c r="V5" s="21" t="s">
        <v>231</v>
      </c>
      <c r="W5" s="22" t="s">
        <v>73</v>
      </c>
      <c r="X5" s="21" t="s">
        <v>231</v>
      </c>
      <c r="Y5" s="22" t="s">
        <v>73</v>
      </c>
      <c r="Z5" s="21" t="s">
        <v>231</v>
      </c>
      <c r="AA5" s="22" t="s">
        <v>73</v>
      </c>
      <c r="AB5" s="21" t="s">
        <v>231</v>
      </c>
      <c r="AC5" s="22" t="s">
        <v>73</v>
      </c>
      <c r="AD5" s="21" t="s">
        <v>231</v>
      </c>
      <c r="AE5" s="22" t="s">
        <v>73</v>
      </c>
      <c r="AF5" s="21" t="s">
        <v>231</v>
      </c>
      <c r="AH5" s="276" t="s">
        <v>311</v>
      </c>
      <c r="AI5" s="276"/>
      <c r="AJ5" s="276" t="s">
        <v>232</v>
      </c>
      <c r="AK5" s="276"/>
      <c r="AL5" s="5" t="s">
        <v>89</v>
      </c>
      <c r="AM5" s="5" t="s">
        <v>90</v>
      </c>
      <c r="AN5" s="158"/>
    </row>
    <row r="6" spans="2:40" s="51" customFormat="1" ht="13.5" customHeight="1">
      <c r="B6" s="54">
        <v>1</v>
      </c>
      <c r="C6" s="47" t="s">
        <v>182</v>
      </c>
      <c r="D6" s="140">
        <v>141518</v>
      </c>
      <c r="E6" s="104">
        <v>37680</v>
      </c>
      <c r="F6" s="140">
        <f>D6-E6</f>
        <v>103838</v>
      </c>
      <c r="G6" s="141">
        <v>5513</v>
      </c>
      <c r="H6" s="142">
        <f>IFERROR(G6/$D6,"-")</f>
        <v>3.8956175186195395E-2</v>
      </c>
      <c r="I6" s="141">
        <f>SUM(K6,M6)</f>
        <v>9349</v>
      </c>
      <c r="J6" s="142">
        <f>IFERROR(I6/$D6,"-")</f>
        <v>6.6062267697395385E-2</v>
      </c>
      <c r="K6" s="141">
        <v>2044</v>
      </c>
      <c r="L6" s="142">
        <f>IFERROR(K6/$D6,"-")</f>
        <v>1.4443392359982475E-2</v>
      </c>
      <c r="M6" s="141">
        <v>7305</v>
      </c>
      <c r="N6" s="142">
        <f>IFERROR(M6/$D6,"-")</f>
        <v>5.1618875337412912E-2</v>
      </c>
      <c r="O6" s="141">
        <v>1120</v>
      </c>
      <c r="P6" s="142">
        <f>IFERROR(O6/$D6,"-")</f>
        <v>7.9141875945109453E-3</v>
      </c>
      <c r="Q6" s="141">
        <f>SUM(S6,U6)</f>
        <v>21698</v>
      </c>
      <c r="R6" s="142">
        <f>IFERROR(Q6/$D6,"-")</f>
        <v>0.15332325216580223</v>
      </c>
      <c r="S6" s="141">
        <v>1967</v>
      </c>
      <c r="T6" s="142">
        <f>IFERROR(S6/$D6,"-")</f>
        <v>1.3899291962859849E-2</v>
      </c>
      <c r="U6" s="141">
        <v>19731</v>
      </c>
      <c r="V6" s="142">
        <f>IFERROR(U6/$D6,"-")</f>
        <v>0.13942396020294237</v>
      </c>
      <c r="W6" s="141">
        <v>73646</v>
      </c>
      <c r="X6" s="142">
        <f>IFERROR(W6/$D6,"-")</f>
        <v>0.52040023177263672</v>
      </c>
      <c r="Y6" s="141">
        <v>700</v>
      </c>
      <c r="Z6" s="142">
        <f>IFERROR(Y6/$D6,"-")</f>
        <v>4.9463672465693406E-3</v>
      </c>
      <c r="AA6" s="141">
        <f>SUM(AC6,AE6)</f>
        <v>29492</v>
      </c>
      <c r="AB6" s="142">
        <f>IFERROR(AA6/$D6,"-")</f>
        <v>0.20839751833689002</v>
      </c>
      <c r="AC6" s="141">
        <v>8344</v>
      </c>
      <c r="AD6" s="142">
        <f>IFERROR(AC6/$D6,"-")</f>
        <v>5.8960697579106547E-2</v>
      </c>
      <c r="AE6" s="141">
        <v>21148</v>
      </c>
      <c r="AF6" s="142">
        <f>IFERROR(AE6/$D6,"-")</f>
        <v>0.14943682075778347</v>
      </c>
      <c r="AG6" s="50"/>
      <c r="AH6" s="48" t="str">
        <f>INDEX($C$6:$C$13,MATCH(AI6,T$6:T$13,0))</f>
        <v>豊能医療圏</v>
      </c>
      <c r="AI6" s="146">
        <f>LARGE(T$6:T$13,ROW(A1))</f>
        <v>1.3899291962859849E-2</v>
      </c>
      <c r="AJ6" s="48" t="str">
        <f>INDEX($C$6:$C$13,MATCH(AK6,Z$6:Z$13,0))</f>
        <v>大阪市医療圏</v>
      </c>
      <c r="AK6" s="146">
        <f>LARGE(Z$6:Z$13,ROW(A1))</f>
        <v>5.8142200783177275E-3</v>
      </c>
      <c r="AL6" s="146">
        <f>$T$14</f>
        <v>1.0390507413074141E-2</v>
      </c>
      <c r="AM6" s="146">
        <f t="shared" ref="AM6:AM13" si="0">$Z$14</f>
        <v>5.1329903591432894E-3</v>
      </c>
      <c r="AN6" s="104">
        <v>0</v>
      </c>
    </row>
    <row r="7" spans="2:40" s="51" customFormat="1" ht="13.5" customHeight="1">
      <c r="B7" s="54">
        <v>2</v>
      </c>
      <c r="C7" s="47" t="s">
        <v>7</v>
      </c>
      <c r="D7" s="140">
        <v>106897</v>
      </c>
      <c r="E7" s="104">
        <v>26445</v>
      </c>
      <c r="F7" s="140">
        <f t="shared" ref="F7" si="1">D7-E7</f>
        <v>80452</v>
      </c>
      <c r="G7" s="141">
        <v>4250</v>
      </c>
      <c r="H7" s="142">
        <f t="shared" ref="H7:H11" si="2">IFERROR(G7/$D7,"-")</f>
        <v>3.9757897789460886E-2</v>
      </c>
      <c r="I7" s="141">
        <f t="shared" ref="I7" si="3">SUM(K7,M7)</f>
        <v>7293</v>
      </c>
      <c r="J7" s="142">
        <f t="shared" ref="J7:J11" si="4">IFERROR(I7/$D7,"-")</f>
        <v>6.8224552606714881E-2</v>
      </c>
      <c r="K7" s="141">
        <v>2302</v>
      </c>
      <c r="L7" s="142">
        <f t="shared" ref="L7" si="5">IFERROR(K7/$D7,"-")</f>
        <v>2.1534748402667989E-2</v>
      </c>
      <c r="M7" s="141">
        <v>4991</v>
      </c>
      <c r="N7" s="142">
        <f t="shared" ref="N7" si="6">IFERROR(M7/$D7,"-")</f>
        <v>4.6689804204046885E-2</v>
      </c>
      <c r="O7" s="141">
        <v>23</v>
      </c>
      <c r="P7" s="142">
        <f t="shared" ref="P7" si="7">IFERROR(O7/$D7,"-")</f>
        <v>2.1516038803708241E-4</v>
      </c>
      <c r="Q7" s="141">
        <f>SUM(S7,U7)</f>
        <v>14879</v>
      </c>
      <c r="R7" s="142">
        <f t="shared" ref="R7" si="8">IFERROR(Q7/$D7,"-")</f>
        <v>0.13919006146103258</v>
      </c>
      <c r="S7" s="141">
        <v>1445</v>
      </c>
      <c r="T7" s="142">
        <f t="shared" ref="T7" si="9">IFERROR(S7/$D7,"-")</f>
        <v>1.35176852484167E-2</v>
      </c>
      <c r="U7" s="141">
        <v>13434</v>
      </c>
      <c r="V7" s="142">
        <f t="shared" ref="V7" si="10">IFERROR(U7/$D7,"-")</f>
        <v>0.12567237621261587</v>
      </c>
      <c r="W7" s="141">
        <v>57644</v>
      </c>
      <c r="X7" s="142">
        <f t="shared" ref="X7" si="11">IFERROR(W7/$D7,"-")</f>
        <v>0.53924806121780777</v>
      </c>
      <c r="Y7" s="141">
        <v>485</v>
      </c>
      <c r="Z7" s="142">
        <f t="shared" ref="Z7" si="12">IFERROR(Y7/$D7,"-")</f>
        <v>4.5370777477384775E-3</v>
      </c>
      <c r="AA7" s="141">
        <f>SUM(AC7,AE7)</f>
        <v>22323</v>
      </c>
      <c r="AB7" s="142">
        <f t="shared" ref="AB7" si="13">IFERROR(AA7/$D7,"-")</f>
        <v>0.20882718878920831</v>
      </c>
      <c r="AC7" s="141">
        <v>6301</v>
      </c>
      <c r="AD7" s="142">
        <f t="shared" ref="AD7" si="14">IFERROR(AC7/$D7,"-")</f>
        <v>5.8944591522680709E-2</v>
      </c>
      <c r="AE7" s="141">
        <v>16022</v>
      </c>
      <c r="AF7" s="142">
        <f t="shared" ref="AF7" si="15">IFERROR(AE7/$D7,"-")</f>
        <v>0.14988259726652758</v>
      </c>
      <c r="AG7" s="50"/>
      <c r="AH7" s="48" t="str">
        <f t="shared" ref="AH7:AH13" si="16">INDEX($C$6:$C$13,MATCH(AI7,T$6:T$13,0))</f>
        <v>三島医療圏</v>
      </c>
      <c r="AI7" s="146">
        <f t="shared" ref="AI7:AI13" si="17">LARGE(T$6:T$13,ROW(A2))</f>
        <v>1.35176852484167E-2</v>
      </c>
      <c r="AJ7" s="48" t="str">
        <f t="shared" ref="AJ7:AJ13" si="18">INDEX($C$6:$C$13,MATCH(AK7,Z$6:Z$13,0))</f>
        <v>北河内医療圏</v>
      </c>
      <c r="AK7" s="146">
        <f t="shared" ref="AK7:AK13" si="19">LARGE(Z$6:Z$13,ROW(A2))</f>
        <v>5.421725671254281E-3</v>
      </c>
      <c r="AL7" s="146">
        <f t="shared" ref="AL7:AL13" si="20">$T$14</f>
        <v>1.0390507413074141E-2</v>
      </c>
      <c r="AM7" s="146">
        <f t="shared" si="0"/>
        <v>5.1329903591432894E-3</v>
      </c>
      <c r="AN7" s="104">
        <v>0</v>
      </c>
    </row>
    <row r="8" spans="2:40" s="51" customFormat="1" ht="13.5" customHeight="1">
      <c r="B8" s="54">
        <v>3</v>
      </c>
      <c r="C8" s="47" t="s">
        <v>12</v>
      </c>
      <c r="D8" s="140">
        <v>170241</v>
      </c>
      <c r="E8" s="104">
        <v>34305</v>
      </c>
      <c r="F8" s="140">
        <f t="shared" ref="F8:F13" si="21">D8-E8</f>
        <v>135936</v>
      </c>
      <c r="G8" s="141">
        <v>4915</v>
      </c>
      <c r="H8" s="142">
        <f t="shared" si="2"/>
        <v>2.8870836050070195E-2</v>
      </c>
      <c r="I8" s="141">
        <f t="shared" ref="I8:I13" si="22">SUM(K8,M8)</f>
        <v>9452</v>
      </c>
      <c r="J8" s="142">
        <f t="shared" si="4"/>
        <v>5.552129040595391E-2</v>
      </c>
      <c r="K8" s="141">
        <v>2922</v>
      </c>
      <c r="L8" s="142">
        <f t="shared" ref="L8" si="23">IFERROR(K8/$D8,"-")</f>
        <v>1.7163902937600225E-2</v>
      </c>
      <c r="M8" s="141">
        <v>6530</v>
      </c>
      <c r="N8" s="142">
        <f t="shared" ref="N8" si="24">IFERROR(M8/$D8,"-")</f>
        <v>3.8357387468353689E-2</v>
      </c>
      <c r="O8" s="141">
        <v>10</v>
      </c>
      <c r="P8" s="142">
        <f t="shared" ref="P8" si="25">IFERROR(O8/$D8,"-")</f>
        <v>5.8740256459959704E-5</v>
      </c>
      <c r="Q8" s="141">
        <f>SUM(S8,U8)</f>
        <v>19928</v>
      </c>
      <c r="R8" s="142">
        <f t="shared" ref="R8" si="26">IFERROR(Q8/$D8,"-")</f>
        <v>0.1170575830734077</v>
      </c>
      <c r="S8" s="141">
        <v>2070</v>
      </c>
      <c r="T8" s="142">
        <f t="shared" ref="T8" si="27">IFERROR(S8/$D8,"-")</f>
        <v>1.2159233087211658E-2</v>
      </c>
      <c r="U8" s="141">
        <v>17858</v>
      </c>
      <c r="V8" s="142">
        <f t="shared" ref="V8" si="28">IFERROR(U8/$D8,"-")</f>
        <v>0.10489834998619604</v>
      </c>
      <c r="W8" s="141">
        <v>99190</v>
      </c>
      <c r="X8" s="142">
        <f t="shared" ref="X8" si="29">IFERROR(W8/$D8,"-")</f>
        <v>0.58264460382634031</v>
      </c>
      <c r="Y8" s="141">
        <v>923</v>
      </c>
      <c r="Z8" s="142">
        <f t="shared" ref="Z8" si="30">IFERROR(Y8/$D8,"-")</f>
        <v>5.421725671254281E-3</v>
      </c>
      <c r="AA8" s="141">
        <f>SUM(AC8,AE8)</f>
        <v>35823</v>
      </c>
      <c r="AB8" s="142">
        <f t="shared" ref="AB8" si="31">IFERROR(AA8/$D8,"-")</f>
        <v>0.21042522071651365</v>
      </c>
      <c r="AC8" s="141">
        <v>10439</v>
      </c>
      <c r="AD8" s="142">
        <f t="shared" ref="AD8" si="32">IFERROR(AC8/$D8,"-")</f>
        <v>6.1318953718551936E-2</v>
      </c>
      <c r="AE8" s="141">
        <v>25384</v>
      </c>
      <c r="AF8" s="142">
        <f t="shared" ref="AF8" si="33">IFERROR(AE8/$D8,"-")</f>
        <v>0.1491062669979617</v>
      </c>
      <c r="AG8" s="50"/>
      <c r="AH8" s="48" t="str">
        <f t="shared" si="16"/>
        <v>南河内医療圏</v>
      </c>
      <c r="AI8" s="146">
        <f t="shared" si="17"/>
        <v>1.2635939927498705E-2</v>
      </c>
      <c r="AJ8" s="48" t="str">
        <f t="shared" si="18"/>
        <v>豊能医療圏</v>
      </c>
      <c r="AK8" s="146">
        <f t="shared" si="19"/>
        <v>4.9463672465693406E-3</v>
      </c>
      <c r="AL8" s="146">
        <f t="shared" si="20"/>
        <v>1.0390507413074141E-2</v>
      </c>
      <c r="AM8" s="146">
        <f t="shared" si="0"/>
        <v>5.1329903591432894E-3</v>
      </c>
      <c r="AN8" s="104">
        <v>0</v>
      </c>
    </row>
    <row r="9" spans="2:40" s="51" customFormat="1" ht="13.5" customHeight="1">
      <c r="B9" s="54">
        <v>4</v>
      </c>
      <c r="C9" s="47" t="s">
        <v>20</v>
      </c>
      <c r="D9" s="140">
        <v>119214</v>
      </c>
      <c r="E9" s="104">
        <v>23747</v>
      </c>
      <c r="F9" s="140">
        <f t="shared" si="21"/>
        <v>95467</v>
      </c>
      <c r="G9" s="141">
        <v>3494</v>
      </c>
      <c r="H9" s="142">
        <f t="shared" si="2"/>
        <v>2.9308638247185732E-2</v>
      </c>
      <c r="I9" s="141">
        <f t="shared" si="22"/>
        <v>6312</v>
      </c>
      <c r="J9" s="142">
        <f t="shared" si="4"/>
        <v>5.2946801550153508E-2</v>
      </c>
      <c r="K9" s="141">
        <v>1945</v>
      </c>
      <c r="L9" s="142">
        <f t="shared" ref="L9" si="34">IFERROR(K9/$D9,"-")</f>
        <v>1.6315197879443688E-2</v>
      </c>
      <c r="M9" s="141">
        <v>4367</v>
      </c>
      <c r="N9" s="142">
        <f t="shared" ref="N9" si="35">IFERROR(M9/$D9,"-")</f>
        <v>3.6631603670709813E-2</v>
      </c>
      <c r="O9" s="141">
        <v>97</v>
      </c>
      <c r="P9" s="142">
        <f t="shared" ref="P9" si="36">IFERROR(O9/$D9,"-")</f>
        <v>8.1366282483600922E-4</v>
      </c>
      <c r="Q9" s="141">
        <f>SUM(S9,U9)</f>
        <v>13844</v>
      </c>
      <c r="R9" s="142">
        <f t="shared" ref="R9" si="37">IFERROR(Q9/$D9,"-")</f>
        <v>0.11612730048484239</v>
      </c>
      <c r="S9" s="141">
        <v>1232</v>
      </c>
      <c r="T9" s="142">
        <f t="shared" ref="T9" si="38">IFERROR(S9/$D9,"-")</f>
        <v>1.0334356703071788E-2</v>
      </c>
      <c r="U9" s="141">
        <v>12612</v>
      </c>
      <c r="V9" s="142">
        <f t="shared" ref="V9" si="39">IFERROR(U9/$D9,"-")</f>
        <v>0.10579294378177059</v>
      </c>
      <c r="W9" s="141">
        <v>69950</v>
      </c>
      <c r="X9" s="142">
        <f t="shared" ref="X9" si="40">IFERROR(W9/$D9,"-")</f>
        <v>0.58675994430184375</v>
      </c>
      <c r="Y9" s="141">
        <v>542</v>
      </c>
      <c r="Z9" s="142">
        <f t="shared" ref="Z9" si="41">IFERROR(Y9/$D9,"-")</f>
        <v>4.5464458872280103E-3</v>
      </c>
      <c r="AA9" s="141">
        <f>SUM(AC9,AE9)</f>
        <v>24975</v>
      </c>
      <c r="AB9" s="142">
        <f t="shared" ref="AB9" si="42">IFERROR(AA9/$D9,"-")</f>
        <v>0.20949720670391062</v>
      </c>
      <c r="AC9" s="141">
        <v>7364</v>
      </c>
      <c r="AD9" s="142">
        <f t="shared" ref="AD9" si="43">IFERROR(AC9/$D9,"-")</f>
        <v>6.1771268475179088E-2</v>
      </c>
      <c r="AE9" s="141">
        <v>17611</v>
      </c>
      <c r="AF9" s="142">
        <f t="shared" ref="AF9" si="44">IFERROR(AE9/$D9,"-")</f>
        <v>0.14772593822873153</v>
      </c>
      <c r="AG9" s="50"/>
      <c r="AH9" s="48" t="str">
        <f t="shared" si="16"/>
        <v>北河内医療圏</v>
      </c>
      <c r="AI9" s="146">
        <f t="shared" si="17"/>
        <v>1.2159233087211658E-2</v>
      </c>
      <c r="AJ9" s="48" t="str">
        <f t="shared" si="18"/>
        <v>泉州医療圏</v>
      </c>
      <c r="AK9" s="146">
        <f t="shared" si="19"/>
        <v>4.8948895408204617E-3</v>
      </c>
      <c r="AL9" s="146">
        <f t="shared" si="20"/>
        <v>1.0390507413074141E-2</v>
      </c>
      <c r="AM9" s="146">
        <f t="shared" si="0"/>
        <v>5.1329903591432894E-3</v>
      </c>
      <c r="AN9" s="104">
        <v>0</v>
      </c>
    </row>
    <row r="10" spans="2:40" s="51" customFormat="1" ht="13.5" customHeight="1">
      <c r="B10" s="54">
        <v>5</v>
      </c>
      <c r="C10" s="47" t="s">
        <v>24</v>
      </c>
      <c r="D10" s="140">
        <v>96550</v>
      </c>
      <c r="E10" s="104">
        <v>24588</v>
      </c>
      <c r="F10" s="140">
        <f t="shared" si="21"/>
        <v>71962</v>
      </c>
      <c r="G10" s="141">
        <v>4022</v>
      </c>
      <c r="H10" s="142">
        <f t="shared" si="2"/>
        <v>4.1657172449508027E-2</v>
      </c>
      <c r="I10" s="141">
        <f t="shared" si="22"/>
        <v>7079</v>
      </c>
      <c r="J10" s="142">
        <f t="shared" si="4"/>
        <v>7.3319523562920763E-2</v>
      </c>
      <c r="K10" s="141">
        <v>2011</v>
      </c>
      <c r="L10" s="142">
        <f t="shared" ref="L10" si="45">IFERROR(K10/$D10,"-")</f>
        <v>2.0828586224754014E-2</v>
      </c>
      <c r="M10" s="141">
        <v>5068</v>
      </c>
      <c r="N10" s="142">
        <f t="shared" ref="N10" si="46">IFERROR(M10/$D10,"-")</f>
        <v>5.2490937338166753E-2</v>
      </c>
      <c r="O10" s="141">
        <v>25</v>
      </c>
      <c r="P10" s="142">
        <f t="shared" ref="P10" si="47">IFERROR(O10/$D10,"-")</f>
        <v>2.5893319523562919E-4</v>
      </c>
      <c r="Q10" s="141">
        <f t="shared" ref="Q10:Q13" si="48">SUM(S10,U10)</f>
        <v>13462</v>
      </c>
      <c r="R10" s="142">
        <f t="shared" ref="R10" si="49">IFERROR(Q10/$D10,"-")</f>
        <v>0.13943034697048162</v>
      </c>
      <c r="S10" s="141">
        <v>1220</v>
      </c>
      <c r="T10" s="142">
        <f t="shared" ref="T10" si="50">IFERROR(S10/$D10,"-")</f>
        <v>1.2635939927498705E-2</v>
      </c>
      <c r="U10" s="141">
        <v>12242</v>
      </c>
      <c r="V10" s="142">
        <f t="shared" ref="V10" si="51">IFERROR(U10/$D10,"-")</f>
        <v>0.12679440704298292</v>
      </c>
      <c r="W10" s="141">
        <v>52170</v>
      </c>
      <c r="X10" s="142">
        <f t="shared" ref="X10" si="52">IFERROR(W10/$D10,"-")</f>
        <v>0.54034179181771103</v>
      </c>
      <c r="Y10" s="141">
        <v>458</v>
      </c>
      <c r="Z10" s="142">
        <f t="shared" ref="Z10" si="53">IFERROR(Y10/$D10,"-")</f>
        <v>4.7436561367167271E-3</v>
      </c>
      <c r="AA10" s="141">
        <f>SUM(AC10,AE10)</f>
        <v>19334</v>
      </c>
      <c r="AB10" s="142">
        <f t="shared" ref="AB10" si="54">IFERROR(AA10/$D10,"-")</f>
        <v>0.2002485758674262</v>
      </c>
      <c r="AC10" s="141">
        <v>5362</v>
      </c>
      <c r="AD10" s="142">
        <f t="shared" ref="AD10" si="55">IFERROR(AC10/$D10,"-")</f>
        <v>5.5535991714137756E-2</v>
      </c>
      <c r="AE10" s="141">
        <v>13972</v>
      </c>
      <c r="AF10" s="142">
        <f t="shared" ref="AF10" si="56">IFERROR(AE10/$D10,"-")</f>
        <v>0.14471258415328844</v>
      </c>
      <c r="AG10" s="50"/>
      <c r="AH10" s="48" t="str">
        <f t="shared" si="16"/>
        <v>堺市医療圏</v>
      </c>
      <c r="AI10" s="146">
        <f t="shared" si="17"/>
        <v>1.088464946747145E-2</v>
      </c>
      <c r="AJ10" s="48" t="str">
        <f t="shared" si="18"/>
        <v>堺市医療圏</v>
      </c>
      <c r="AK10" s="146">
        <f t="shared" si="19"/>
        <v>4.7568091758765406E-3</v>
      </c>
      <c r="AL10" s="146">
        <f t="shared" si="20"/>
        <v>1.0390507413074141E-2</v>
      </c>
      <c r="AM10" s="146">
        <f t="shared" si="0"/>
        <v>5.1329903591432894E-3</v>
      </c>
      <c r="AN10" s="104">
        <v>0</v>
      </c>
    </row>
    <row r="11" spans="2:40" s="51" customFormat="1" ht="13.5" customHeight="1">
      <c r="B11" s="54">
        <v>6</v>
      </c>
      <c r="C11" s="47" t="s">
        <v>34</v>
      </c>
      <c r="D11" s="140">
        <v>119618</v>
      </c>
      <c r="E11" s="104">
        <v>21297</v>
      </c>
      <c r="F11" s="140">
        <f>D11-E11</f>
        <v>98321</v>
      </c>
      <c r="G11" s="141">
        <v>2739</v>
      </c>
      <c r="H11" s="142">
        <f t="shared" si="2"/>
        <v>2.2897891621662291E-2</v>
      </c>
      <c r="I11" s="141">
        <f t="shared" si="22"/>
        <v>5600</v>
      </c>
      <c r="J11" s="142">
        <f t="shared" si="4"/>
        <v>4.6815696634285808E-2</v>
      </c>
      <c r="K11" s="141">
        <v>2101</v>
      </c>
      <c r="L11" s="142">
        <f t="shared" ref="L11" si="57">IFERROR(K11/$D11,"-")</f>
        <v>1.7564246183684729E-2</v>
      </c>
      <c r="M11" s="141">
        <v>3499</v>
      </c>
      <c r="N11" s="142">
        <f t="shared" ref="N11" si="58">IFERROR(M11/$D11,"-")</f>
        <v>2.9251450450601079E-2</v>
      </c>
      <c r="O11" s="141">
        <v>6</v>
      </c>
      <c r="P11" s="142">
        <f t="shared" ref="P11" si="59">IFERROR(O11/$D11,"-")</f>
        <v>5.0159674965306227E-5</v>
      </c>
      <c r="Q11" s="141">
        <f t="shared" si="48"/>
        <v>12952</v>
      </c>
      <c r="R11" s="142">
        <f t="shared" ref="R11" si="60">IFERROR(Q11/$D11,"-")</f>
        <v>0.10827801835844103</v>
      </c>
      <c r="S11" s="141">
        <v>1302</v>
      </c>
      <c r="T11" s="142">
        <f t="shared" ref="T11" si="61">IFERROR(S11/$D11,"-")</f>
        <v>1.088464946747145E-2</v>
      </c>
      <c r="U11" s="141">
        <v>11650</v>
      </c>
      <c r="V11" s="142">
        <f t="shared" ref="V11" si="62">IFERROR(U11/$D11,"-")</f>
        <v>9.7393368890969584E-2</v>
      </c>
      <c r="W11" s="141">
        <v>71382</v>
      </c>
      <c r="X11" s="142">
        <f t="shared" ref="X11" si="63">IFERROR(W11/$D11,"-")</f>
        <v>0.59674965306224814</v>
      </c>
      <c r="Y11" s="141">
        <v>569</v>
      </c>
      <c r="Z11" s="142">
        <f t="shared" ref="Z11" si="64">IFERROR(Y11/$D11,"-")</f>
        <v>4.7568091758765406E-3</v>
      </c>
      <c r="AA11" s="141">
        <f t="shared" ref="AA11:AA13" si="65">SUM(AC11,AE11)</f>
        <v>26370</v>
      </c>
      <c r="AB11" s="142">
        <f t="shared" ref="AB11" si="66">IFERROR(AA11/$D11,"-")</f>
        <v>0.22045177147252085</v>
      </c>
      <c r="AC11" s="141">
        <v>7426</v>
      </c>
      <c r="AD11" s="142">
        <f t="shared" ref="AD11" si="67">IFERROR(AC11/$D11,"-")</f>
        <v>6.2080957715394007E-2</v>
      </c>
      <c r="AE11" s="141">
        <v>18944</v>
      </c>
      <c r="AF11" s="142">
        <f t="shared" ref="AF11" si="68">IFERROR(AE11/$D11,"-")</f>
        <v>0.15837081375712686</v>
      </c>
      <c r="AG11" s="50"/>
      <c r="AH11" s="48" t="str">
        <f t="shared" si="16"/>
        <v>泉州医療圏</v>
      </c>
      <c r="AI11" s="146">
        <f t="shared" si="17"/>
        <v>1.0389484091608992E-2</v>
      </c>
      <c r="AJ11" s="48" t="str">
        <f t="shared" si="18"/>
        <v>南河内医療圏</v>
      </c>
      <c r="AK11" s="146">
        <f t="shared" si="19"/>
        <v>4.7436561367167271E-3</v>
      </c>
      <c r="AL11" s="146">
        <f t="shared" si="20"/>
        <v>1.0390507413074141E-2</v>
      </c>
      <c r="AM11" s="146">
        <f t="shared" si="0"/>
        <v>5.1329903591432894E-3</v>
      </c>
      <c r="AN11" s="104">
        <v>0</v>
      </c>
    </row>
    <row r="12" spans="2:40" s="51" customFormat="1" ht="13.5" customHeight="1">
      <c r="B12" s="54">
        <v>7</v>
      </c>
      <c r="C12" s="47" t="s">
        <v>43</v>
      </c>
      <c r="D12" s="140">
        <v>123394</v>
      </c>
      <c r="E12" s="104">
        <v>23473</v>
      </c>
      <c r="F12" s="140">
        <f t="shared" si="21"/>
        <v>99921</v>
      </c>
      <c r="G12" s="141">
        <v>3403</v>
      </c>
      <c r="H12" s="142">
        <f t="shared" ref="H12:H13" si="69">IFERROR(G12/$D12,"-")</f>
        <v>2.7578326336774883E-2</v>
      </c>
      <c r="I12" s="141">
        <f t="shared" si="22"/>
        <v>6607</v>
      </c>
      <c r="J12" s="142">
        <f t="shared" ref="J12" si="70">IFERROR(I12/$D12,"-")</f>
        <v>5.3543932444041042E-2</v>
      </c>
      <c r="K12" s="141">
        <v>1801</v>
      </c>
      <c r="L12" s="142">
        <f t="shared" ref="L12" si="71">IFERROR(K12/$D12,"-")</f>
        <v>1.4595523283141806E-2</v>
      </c>
      <c r="M12" s="141">
        <v>4806</v>
      </c>
      <c r="N12" s="142">
        <f t="shared" ref="N12" si="72">IFERROR(M12/$D12,"-")</f>
        <v>3.8948409160899235E-2</v>
      </c>
      <c r="O12" s="141">
        <v>48</v>
      </c>
      <c r="P12" s="142">
        <f t="shared" ref="P12" si="73">IFERROR(O12/$D12,"-")</f>
        <v>3.8899784430361284E-4</v>
      </c>
      <c r="Q12" s="141">
        <f t="shared" si="48"/>
        <v>13415</v>
      </c>
      <c r="R12" s="142">
        <f t="shared" ref="R12" si="74">IFERROR(Q12/$D12,"-")</f>
        <v>0.10871679336110346</v>
      </c>
      <c r="S12" s="141">
        <v>1282</v>
      </c>
      <c r="T12" s="142">
        <f t="shared" ref="T12" si="75">IFERROR(S12/$D12,"-")</f>
        <v>1.0389484091608992E-2</v>
      </c>
      <c r="U12" s="141">
        <v>12133</v>
      </c>
      <c r="V12" s="142">
        <f t="shared" ref="V12" si="76">IFERROR(U12/$D12,"-")</f>
        <v>9.832730926949447E-2</v>
      </c>
      <c r="W12" s="141">
        <v>74466</v>
      </c>
      <c r="X12" s="142">
        <f t="shared" ref="X12" si="77">IFERROR(W12/$D12,"-")</f>
        <v>0.60348153070651733</v>
      </c>
      <c r="Y12" s="141">
        <v>604</v>
      </c>
      <c r="Z12" s="142">
        <f t="shared" ref="Z12" si="78">IFERROR(Y12/$D12,"-")</f>
        <v>4.8948895408204617E-3</v>
      </c>
      <c r="AA12" s="141">
        <f t="shared" si="65"/>
        <v>24851</v>
      </c>
      <c r="AB12" s="142">
        <f t="shared" ref="AB12" si="79">IFERROR(AA12/$D12,"-")</f>
        <v>0.20139552976643921</v>
      </c>
      <c r="AC12" s="141">
        <v>7039</v>
      </c>
      <c r="AD12" s="142">
        <f t="shared" ref="AD12" si="80">IFERROR(AC12/$D12,"-")</f>
        <v>5.7044913042773551E-2</v>
      </c>
      <c r="AE12" s="141">
        <v>17812</v>
      </c>
      <c r="AF12" s="142">
        <f t="shared" ref="AF12" si="81">IFERROR(AE12/$D12,"-")</f>
        <v>0.14435061672366567</v>
      </c>
      <c r="AG12" s="50"/>
      <c r="AH12" s="48" t="str">
        <f t="shared" si="16"/>
        <v>中河内医療圏</v>
      </c>
      <c r="AI12" s="146">
        <f t="shared" si="17"/>
        <v>1.0334356703071788E-2</v>
      </c>
      <c r="AJ12" s="48" t="str">
        <f t="shared" si="18"/>
        <v>中河内医療圏</v>
      </c>
      <c r="AK12" s="146">
        <f t="shared" si="19"/>
        <v>4.5464458872280103E-3</v>
      </c>
      <c r="AL12" s="146">
        <f t="shared" si="20"/>
        <v>1.0390507413074141E-2</v>
      </c>
      <c r="AM12" s="146">
        <f t="shared" si="0"/>
        <v>5.1329903591432894E-3</v>
      </c>
      <c r="AN12" s="104">
        <v>0</v>
      </c>
    </row>
    <row r="13" spans="2:40" s="51" customFormat="1" ht="13.5" customHeight="1" thickBot="1">
      <c r="B13" s="54">
        <v>8</v>
      </c>
      <c r="C13" s="47" t="s">
        <v>56</v>
      </c>
      <c r="D13" s="140">
        <v>327129</v>
      </c>
      <c r="E13" s="104">
        <v>41373</v>
      </c>
      <c r="F13" s="140">
        <f t="shared" si="21"/>
        <v>285756</v>
      </c>
      <c r="G13" s="141">
        <v>5933</v>
      </c>
      <c r="H13" s="142">
        <f t="shared" si="69"/>
        <v>1.8136576090777644E-2</v>
      </c>
      <c r="I13" s="141">
        <f t="shared" si="22"/>
        <v>11416</v>
      </c>
      <c r="J13" s="142">
        <f t="shared" ref="J13" si="82">IFERROR(I13/$D13,"-")</f>
        <v>3.4897548062079488E-2</v>
      </c>
      <c r="K13" s="141">
        <v>3454</v>
      </c>
      <c r="L13" s="142">
        <f t="shared" ref="L13" si="83">IFERROR(K13/$D13,"-")</f>
        <v>1.055852584148761E-2</v>
      </c>
      <c r="M13" s="141">
        <v>7962</v>
      </c>
      <c r="N13" s="142">
        <f t="shared" ref="N13" si="84">IFERROR(M13/$D13,"-")</f>
        <v>2.4339022220591876E-2</v>
      </c>
      <c r="O13" s="141">
        <v>11</v>
      </c>
      <c r="P13" s="142">
        <f t="shared" ref="P13" si="85">IFERROR(O13/$D13,"-")</f>
        <v>3.3625878476075186E-5</v>
      </c>
      <c r="Q13" s="141">
        <f t="shared" si="48"/>
        <v>24013</v>
      </c>
      <c r="R13" s="142">
        <f t="shared" ref="R13" si="86">IFERROR(Q13/$D13,"-")</f>
        <v>7.3405292713272133E-2</v>
      </c>
      <c r="S13" s="141">
        <v>1998</v>
      </c>
      <c r="T13" s="142">
        <f t="shared" ref="T13" si="87">IFERROR(S13/$D13,"-")</f>
        <v>6.1076822904725658E-3</v>
      </c>
      <c r="U13" s="141">
        <v>22015</v>
      </c>
      <c r="V13" s="142">
        <f t="shared" ref="V13" si="88">IFERROR(U13/$D13,"-")</f>
        <v>6.7297610422799567E-2</v>
      </c>
      <c r="W13" s="141">
        <v>211764</v>
      </c>
      <c r="X13" s="142">
        <f t="shared" ref="X13" si="89">IFERROR(W13/$D13,"-")</f>
        <v>0.64734095723705332</v>
      </c>
      <c r="Y13" s="141">
        <v>1902</v>
      </c>
      <c r="Z13" s="142">
        <f t="shared" ref="Z13" si="90">IFERROR(Y13/$D13,"-")</f>
        <v>5.8142200783177275E-3</v>
      </c>
      <c r="AA13" s="141">
        <f t="shared" si="65"/>
        <v>72090</v>
      </c>
      <c r="AB13" s="142">
        <f t="shared" ref="AB13" si="91">IFERROR(AA13/$D13,"-")</f>
        <v>0.22037177994002366</v>
      </c>
      <c r="AC13" s="141">
        <v>21683</v>
      </c>
      <c r="AD13" s="142">
        <f t="shared" ref="AD13" si="92">IFERROR(AC13/$D13,"-")</f>
        <v>6.6282720272430748E-2</v>
      </c>
      <c r="AE13" s="141">
        <v>50407</v>
      </c>
      <c r="AF13" s="142">
        <f t="shared" ref="AF13" si="93">IFERROR(AE13/$D13,"-")</f>
        <v>0.1540890596675929</v>
      </c>
      <c r="AG13" s="50"/>
      <c r="AH13" s="48" t="str">
        <f t="shared" si="16"/>
        <v>大阪市医療圏</v>
      </c>
      <c r="AI13" s="146">
        <f t="shared" si="17"/>
        <v>6.1076822904725658E-3</v>
      </c>
      <c r="AJ13" s="48" t="str">
        <f t="shared" si="18"/>
        <v>三島医療圏</v>
      </c>
      <c r="AK13" s="146">
        <f t="shared" si="19"/>
        <v>4.5370777477384775E-3</v>
      </c>
      <c r="AL13" s="146">
        <f t="shared" si="20"/>
        <v>1.0390507413074141E-2</v>
      </c>
      <c r="AM13" s="146">
        <f t="shared" si="0"/>
        <v>5.1329903591432894E-3</v>
      </c>
      <c r="AN13" s="104">
        <v>999</v>
      </c>
    </row>
    <row r="14" spans="2:40" s="51" customFormat="1" ht="13.5" customHeight="1" thickTop="1">
      <c r="B14" s="263" t="s">
        <v>0</v>
      </c>
      <c r="C14" s="264"/>
      <c r="D14" s="143">
        <f>SUM(D6:D13)</f>
        <v>1204561</v>
      </c>
      <c r="E14" s="143">
        <f>SUM(E6:E13)</f>
        <v>232908</v>
      </c>
      <c r="F14" s="143">
        <f>SUM(F6:F13)</f>
        <v>971653</v>
      </c>
      <c r="G14" s="144">
        <f>SUM(G6:G13)</f>
        <v>34269</v>
      </c>
      <c r="H14" s="145">
        <f>IFERROR(G14/$D14,"-")</f>
        <v>2.8449368691166325E-2</v>
      </c>
      <c r="I14" s="144">
        <f>SUM(I6:I13)</f>
        <v>63108</v>
      </c>
      <c r="J14" s="145">
        <f>IFERROR(I14/$D14,"-")</f>
        <v>5.2390871031022919E-2</v>
      </c>
      <c r="K14" s="144">
        <f>SUM(K6:K13)</f>
        <v>18580</v>
      </c>
      <c r="L14" s="145">
        <f>IFERROR(K14/$D14,"-")</f>
        <v>1.5424706594352631E-2</v>
      </c>
      <c r="M14" s="144">
        <f>SUM(M6:M13)</f>
        <v>44528</v>
      </c>
      <c r="N14" s="145">
        <f>IFERROR(M14/$D14,"-")</f>
        <v>3.6966164436670286E-2</v>
      </c>
      <c r="O14" s="144">
        <f>SUM(O6:O13)</f>
        <v>1340</v>
      </c>
      <c r="P14" s="145">
        <f>IFERROR(O14/$D14,"-")</f>
        <v>1.1124384734355504E-3</v>
      </c>
      <c r="Q14" s="144">
        <f>SUM(Q6:Q13)</f>
        <v>134191</v>
      </c>
      <c r="R14" s="145">
        <f>IFERROR(Q14/$D14,"-")</f>
        <v>0.11140241133491786</v>
      </c>
      <c r="S14" s="144">
        <f>SUM(S6:S13)</f>
        <v>12516</v>
      </c>
      <c r="T14" s="145">
        <f>IFERROR(S14/$D14,"-")</f>
        <v>1.0390507413074141E-2</v>
      </c>
      <c r="U14" s="144">
        <f>SUM(U6:U13)</f>
        <v>121675</v>
      </c>
      <c r="V14" s="145">
        <f>IFERROR(U14/$D14,"-")</f>
        <v>0.10101190392184373</v>
      </c>
      <c r="W14" s="144">
        <f>SUM(W6:W13)</f>
        <v>710212</v>
      </c>
      <c r="X14" s="145">
        <f>IFERROR(W14/$D14,"-")</f>
        <v>0.58960235305642472</v>
      </c>
      <c r="Y14" s="144">
        <f>SUM(Y6:Y13)</f>
        <v>6183</v>
      </c>
      <c r="Z14" s="145">
        <f>IFERROR(Y14/$D14,"-")</f>
        <v>5.1329903591432894E-3</v>
      </c>
      <c r="AA14" s="144">
        <f>SUM(AA6:AA13)</f>
        <v>255258</v>
      </c>
      <c r="AB14" s="145">
        <f>IFERROR(AA14/$D14,"-")</f>
        <v>0.21190956705388933</v>
      </c>
      <c r="AC14" s="144">
        <f>SUM(AC6:AC13)</f>
        <v>73958</v>
      </c>
      <c r="AD14" s="145">
        <f>IFERROR(AC14/$D14,"-")</f>
        <v>6.1398301953989876E-2</v>
      </c>
      <c r="AE14" s="144">
        <f>SUM(AE6:AE13)</f>
        <v>181300</v>
      </c>
      <c r="AF14" s="145">
        <f>IFERROR(AE14/$D14,"-")</f>
        <v>0.15051126509989946</v>
      </c>
      <c r="AG14" s="50"/>
      <c r="AL14" s="50"/>
      <c r="AM14" s="50"/>
      <c r="AN14" s="50"/>
    </row>
    <row r="15" spans="2:40" s="51" customFormat="1">
      <c r="B15" s="56"/>
      <c r="H15" s="111"/>
      <c r="J15" s="111"/>
      <c r="AG15" s="50"/>
      <c r="AL15" s="50"/>
      <c r="AM15" s="50"/>
      <c r="AN15" s="50"/>
    </row>
    <row r="16" spans="2:40" s="51" customFormat="1">
      <c r="H16" s="111"/>
      <c r="J16" s="111"/>
      <c r="AG16" s="50"/>
      <c r="AL16" s="50"/>
      <c r="AM16" s="50"/>
      <c r="AN16" s="50"/>
    </row>
    <row r="17" spans="8:40" s="51" customFormat="1">
      <c r="H17" s="111"/>
      <c r="J17" s="111"/>
      <c r="AG17" s="50"/>
      <c r="AL17" s="50"/>
      <c r="AM17" s="50"/>
      <c r="AN17" s="50"/>
    </row>
    <row r="18" spans="8:40" s="51" customFormat="1">
      <c r="H18" s="111"/>
      <c r="J18" s="111"/>
      <c r="AG18" s="50"/>
      <c r="AL18" s="50"/>
      <c r="AM18" s="50"/>
      <c r="AN18" s="50"/>
    </row>
    <row r="19" spans="8:40" s="51" customFormat="1">
      <c r="J19" s="111"/>
      <c r="AG19" s="50"/>
      <c r="AL19" s="50"/>
      <c r="AM19" s="50"/>
      <c r="AN19" s="50"/>
    </row>
    <row r="20" spans="8:40" s="51" customFormat="1">
      <c r="AG20" s="50"/>
      <c r="AL20" s="50"/>
      <c r="AM20" s="50"/>
      <c r="AN20" s="50"/>
    </row>
    <row r="21" spans="8:40" s="51" customFormat="1">
      <c r="AG21" s="50"/>
      <c r="AL21" s="50"/>
      <c r="AM21" s="50"/>
      <c r="AN21" s="50"/>
    </row>
    <row r="22" spans="8:40" s="51" customFormat="1">
      <c r="AG22" s="50"/>
      <c r="AL22" s="50"/>
      <c r="AM22" s="50"/>
      <c r="AN22" s="50"/>
    </row>
  </sheetData>
  <mergeCells count="25">
    <mergeCell ref="AJ5:AK5"/>
    <mergeCell ref="AE3:AF3"/>
    <mergeCell ref="AC4:AD4"/>
    <mergeCell ref="AE4:AF4"/>
    <mergeCell ref="AA3:AB4"/>
    <mergeCell ref="AC3:AD3"/>
    <mergeCell ref="W3:X4"/>
    <mergeCell ref="Y3:Z4"/>
    <mergeCell ref="AH5:AI5"/>
    <mergeCell ref="I3:J4"/>
    <mergeCell ref="K4:L4"/>
    <mergeCell ref="M4:N4"/>
    <mergeCell ref="U4:V4"/>
    <mergeCell ref="B14:C14"/>
    <mergeCell ref="O3:P4"/>
    <mergeCell ref="Q3:R4"/>
    <mergeCell ref="U3:V3"/>
    <mergeCell ref="B3:B5"/>
    <mergeCell ref="C3:C5"/>
    <mergeCell ref="D3:D5"/>
    <mergeCell ref="E3:E5"/>
    <mergeCell ref="F3:F5"/>
    <mergeCell ref="G3:H4"/>
    <mergeCell ref="S3:T3"/>
    <mergeCell ref="S4:T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I14 AA14 Q14 H14 J14 R14 AB14 L14 N14 P14 T14 V14 X14 Z14 AD14" formula="1"/>
    <ignoredError sqref="F6:F13 H6:H13 J6:J13 L6:L13 N6:N13 P6:P13 R6:R13 T6:T13 V6:V13 X6:X13 Z6:Z13 AB6:AB13 AD6:AD13 AF6:AF13 D14:E14 G14" emptyCellReference="1"/>
    <ignoredError sqref="I6:I13 Q6:Q13 AA6:AA13 K14 M14 O14 S14 U14 W14 Y14 AC14 AE14" formula="1" emptyCellReference="1"/>
    <ignoredError sqref="AH6:AH13 AJ6:AJ13" evalError="1"/>
    <ignoredError sqref="AI6:AI13 AK6:AK13" evalError="1" emptyCellReferenc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B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311</v>
      </c>
    </row>
    <row r="2" spans="2:2" ht="16.5" customHeight="1">
      <c r="B2" s="6" t="s">
        <v>370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B1:B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384</v>
      </c>
    </row>
    <row r="2" spans="2:2" ht="16.5" customHeight="1">
      <c r="B2" s="6" t="s">
        <v>370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BL160"/>
  <sheetViews>
    <sheetView showGridLines="0" zoomScaleNormal="100" zoomScaleSheetLayoutView="100" workbookViewId="0"/>
  </sheetViews>
  <sheetFormatPr defaultRowHeight="13.5"/>
  <cols>
    <col min="1" max="1" width="4.625" style="6" customWidth="1"/>
    <col min="2" max="2" width="3.625" style="6" customWidth="1"/>
    <col min="3" max="3" width="12" style="6" customWidth="1"/>
    <col min="4" max="32" width="8.625" style="6" customWidth="1"/>
    <col min="33" max="33" width="9" style="6" customWidth="1"/>
    <col min="34" max="34" width="12.875" style="6" customWidth="1"/>
    <col min="35" max="35" width="9" style="6" customWidth="1"/>
    <col min="36" max="36" width="12.875" style="6" customWidth="1"/>
    <col min="37" max="38" width="9" style="6" customWidth="1"/>
    <col min="39" max="39" width="9" style="28"/>
    <col min="40" max="40" width="12.875" style="6" customWidth="1"/>
    <col min="41" max="43" width="9" style="6" customWidth="1"/>
    <col min="44" max="44" width="12.875" style="6" customWidth="1"/>
    <col min="45" max="47" width="9" style="6" customWidth="1"/>
    <col min="48" max="48" width="9" style="28"/>
    <col min="49" max="54" width="9" style="28" customWidth="1"/>
    <col min="55" max="56" width="9" style="28"/>
  </cols>
  <sheetData>
    <row r="1" spans="2:56" s="6" customFormat="1" ht="16.5" customHeight="1">
      <c r="B1" s="6" t="s">
        <v>383</v>
      </c>
      <c r="AM1" s="28"/>
      <c r="AV1" s="28"/>
      <c r="AW1" s="28"/>
      <c r="AX1" s="28"/>
      <c r="AY1" s="28"/>
      <c r="AZ1" s="28"/>
      <c r="BA1" s="28"/>
      <c r="BB1" s="28"/>
      <c r="BC1" s="28"/>
      <c r="BD1" s="28"/>
    </row>
    <row r="2" spans="2:56" s="6" customFormat="1" ht="16.5" customHeight="1">
      <c r="B2" s="6" t="s">
        <v>385</v>
      </c>
      <c r="D2" s="28" t="s">
        <v>352</v>
      </c>
      <c r="AM2" s="28"/>
      <c r="AV2" s="28"/>
      <c r="AW2" s="28"/>
      <c r="AX2" s="28"/>
      <c r="AY2" s="28"/>
      <c r="AZ2" s="28"/>
      <c r="BA2" s="28"/>
      <c r="BB2" s="28"/>
      <c r="BC2" s="28"/>
      <c r="BD2" s="28"/>
    </row>
    <row r="3" spans="2:56" s="6" customFormat="1" ht="16.5" customHeight="1">
      <c r="B3" s="265"/>
      <c r="C3" s="267" t="s">
        <v>165</v>
      </c>
      <c r="D3" s="290" t="s">
        <v>181</v>
      </c>
      <c r="E3" s="290" t="s">
        <v>188</v>
      </c>
      <c r="F3" s="290" t="s">
        <v>431</v>
      </c>
      <c r="G3" s="287" t="s">
        <v>74</v>
      </c>
      <c r="H3" s="293"/>
      <c r="I3" s="265" t="s">
        <v>75</v>
      </c>
      <c r="J3" s="287"/>
      <c r="K3" s="13"/>
      <c r="L3" s="13"/>
      <c r="M3" s="13"/>
      <c r="N3" s="14"/>
      <c r="O3" s="282" t="s">
        <v>190</v>
      </c>
      <c r="P3" s="283"/>
      <c r="Q3" s="286" t="s">
        <v>200</v>
      </c>
      <c r="R3" s="287"/>
      <c r="S3" s="261"/>
      <c r="T3" s="261"/>
      <c r="U3" s="261"/>
      <c r="V3" s="261"/>
      <c r="W3" s="265" t="s">
        <v>77</v>
      </c>
      <c r="X3" s="293"/>
      <c r="Y3" s="265" t="s">
        <v>78</v>
      </c>
      <c r="Z3" s="293"/>
      <c r="AA3" s="298" t="s">
        <v>79</v>
      </c>
      <c r="AB3" s="299"/>
      <c r="AC3" s="261"/>
      <c r="AD3" s="261"/>
      <c r="AE3" s="261"/>
      <c r="AF3" s="262"/>
      <c r="AG3" s="2"/>
      <c r="AH3" s="95" t="s">
        <v>217</v>
      </c>
      <c r="AI3" s="153"/>
      <c r="AJ3" s="153"/>
      <c r="AK3" s="153"/>
      <c r="AL3" s="153"/>
      <c r="AM3" s="28"/>
      <c r="AO3" s="15"/>
      <c r="AP3" s="23"/>
      <c r="AQ3" s="23"/>
      <c r="AR3" s="27"/>
      <c r="AS3" s="27"/>
      <c r="AT3" s="27"/>
      <c r="AU3" s="27"/>
      <c r="AV3" s="28"/>
      <c r="AW3" s="2"/>
      <c r="AX3" s="2"/>
      <c r="AY3" s="2"/>
      <c r="AZ3" s="28"/>
      <c r="BA3" s="28"/>
      <c r="BB3" s="28"/>
      <c r="BC3" s="28"/>
      <c r="BD3" s="28"/>
    </row>
    <row r="4" spans="2:56" s="6" customFormat="1" ht="16.5" customHeight="1">
      <c r="B4" s="289"/>
      <c r="C4" s="267"/>
      <c r="D4" s="291"/>
      <c r="E4" s="291"/>
      <c r="F4" s="291"/>
      <c r="G4" s="288"/>
      <c r="H4" s="294"/>
      <c r="I4" s="266"/>
      <c r="J4" s="288"/>
      <c r="K4" s="295" t="s">
        <v>292</v>
      </c>
      <c r="L4" s="297"/>
      <c r="M4" s="295" t="s">
        <v>293</v>
      </c>
      <c r="N4" s="297"/>
      <c r="O4" s="284"/>
      <c r="P4" s="285"/>
      <c r="Q4" s="266"/>
      <c r="R4" s="288"/>
      <c r="S4" s="295" t="s">
        <v>76</v>
      </c>
      <c r="T4" s="296"/>
      <c r="U4" s="295" t="s">
        <v>178</v>
      </c>
      <c r="V4" s="296"/>
      <c r="W4" s="266"/>
      <c r="X4" s="294"/>
      <c r="Y4" s="266"/>
      <c r="Z4" s="294"/>
      <c r="AA4" s="300"/>
      <c r="AB4" s="301"/>
      <c r="AC4" s="295" t="s">
        <v>179</v>
      </c>
      <c r="AD4" s="296"/>
      <c r="AE4" s="295" t="s">
        <v>180</v>
      </c>
      <c r="AF4" s="296"/>
      <c r="AG4" s="153"/>
      <c r="AH4" s="309" t="s">
        <v>311</v>
      </c>
      <c r="AI4" s="310"/>
      <c r="AJ4" s="309" t="s">
        <v>232</v>
      </c>
      <c r="AK4" s="310"/>
      <c r="AL4" s="154"/>
      <c r="AM4" s="28"/>
      <c r="AN4" s="270" t="s">
        <v>311</v>
      </c>
      <c r="AO4" s="308"/>
      <c r="AP4" s="308"/>
      <c r="AQ4" s="271"/>
      <c r="AR4" s="270" t="s">
        <v>232</v>
      </c>
      <c r="AS4" s="308"/>
      <c r="AT4" s="308"/>
      <c r="AU4" s="271"/>
      <c r="AV4" s="28"/>
      <c r="AW4" s="305" t="s">
        <v>89</v>
      </c>
      <c r="AX4" s="306"/>
      <c r="AY4" s="307"/>
      <c r="AZ4" s="305" t="s">
        <v>90</v>
      </c>
      <c r="BA4" s="306"/>
      <c r="BB4" s="307"/>
      <c r="BC4" s="302"/>
      <c r="BD4" s="28"/>
    </row>
    <row r="5" spans="2:56" s="6" customFormat="1" ht="45" customHeight="1">
      <c r="B5" s="266"/>
      <c r="C5" s="267"/>
      <c r="D5" s="292"/>
      <c r="E5" s="292"/>
      <c r="F5" s="292"/>
      <c r="G5" s="22" t="s">
        <v>73</v>
      </c>
      <c r="H5" s="21" t="s">
        <v>231</v>
      </c>
      <c r="I5" s="22" t="s">
        <v>73</v>
      </c>
      <c r="J5" s="21" t="s">
        <v>231</v>
      </c>
      <c r="K5" s="22" t="s">
        <v>73</v>
      </c>
      <c r="L5" s="21" t="s">
        <v>231</v>
      </c>
      <c r="M5" s="22" t="s">
        <v>73</v>
      </c>
      <c r="N5" s="21" t="s">
        <v>231</v>
      </c>
      <c r="O5" s="22" t="s">
        <v>73</v>
      </c>
      <c r="P5" s="21" t="s">
        <v>231</v>
      </c>
      <c r="Q5" s="22" t="s">
        <v>73</v>
      </c>
      <c r="R5" s="21" t="s">
        <v>231</v>
      </c>
      <c r="S5" s="22" t="s">
        <v>73</v>
      </c>
      <c r="T5" s="21" t="s">
        <v>231</v>
      </c>
      <c r="U5" s="22" t="s">
        <v>73</v>
      </c>
      <c r="V5" s="21" t="s">
        <v>231</v>
      </c>
      <c r="W5" s="22" t="s">
        <v>73</v>
      </c>
      <c r="X5" s="21" t="s">
        <v>231</v>
      </c>
      <c r="Y5" s="22" t="s">
        <v>73</v>
      </c>
      <c r="Z5" s="21" t="s">
        <v>231</v>
      </c>
      <c r="AA5" s="22" t="s">
        <v>73</v>
      </c>
      <c r="AB5" s="21" t="s">
        <v>231</v>
      </c>
      <c r="AC5" s="22" t="s">
        <v>73</v>
      </c>
      <c r="AD5" s="21" t="s">
        <v>231</v>
      </c>
      <c r="AE5" s="22" t="s">
        <v>73</v>
      </c>
      <c r="AF5" s="21" t="s">
        <v>231</v>
      </c>
      <c r="AG5" s="154"/>
      <c r="AH5" s="311"/>
      <c r="AI5" s="312"/>
      <c r="AJ5" s="311"/>
      <c r="AK5" s="312"/>
      <c r="AL5" s="154"/>
      <c r="AM5" s="28"/>
      <c r="AN5" s="200" t="s">
        <v>426</v>
      </c>
      <c r="AO5" s="200" t="s">
        <v>314</v>
      </c>
      <c r="AP5" s="200" t="s">
        <v>315</v>
      </c>
      <c r="AQ5" s="200" t="s">
        <v>318</v>
      </c>
      <c r="AR5" s="226" t="s">
        <v>426</v>
      </c>
      <c r="AS5" s="200" t="s">
        <v>314</v>
      </c>
      <c r="AT5" s="200" t="s">
        <v>315</v>
      </c>
      <c r="AU5" s="200" t="s">
        <v>319</v>
      </c>
      <c r="AV5" s="157"/>
      <c r="AW5" s="200" t="s">
        <v>314</v>
      </c>
      <c r="AX5" s="200" t="s">
        <v>315</v>
      </c>
      <c r="AY5" s="200" t="s">
        <v>316</v>
      </c>
      <c r="AZ5" s="200" t="s">
        <v>314</v>
      </c>
      <c r="BA5" s="200" t="s">
        <v>315</v>
      </c>
      <c r="BB5" s="200" t="s">
        <v>316</v>
      </c>
      <c r="BC5" s="303"/>
      <c r="BD5" s="157"/>
    </row>
    <row r="6" spans="2:56" s="51" customFormat="1" ht="13.5" customHeight="1">
      <c r="B6" s="54">
        <v>1</v>
      </c>
      <c r="C6" s="47" t="s">
        <v>57</v>
      </c>
      <c r="D6" s="140">
        <v>327129</v>
      </c>
      <c r="E6" s="104">
        <v>41373</v>
      </c>
      <c r="F6" s="140">
        <f>D6-E6</f>
        <v>285756</v>
      </c>
      <c r="G6" s="141">
        <v>5933</v>
      </c>
      <c r="H6" s="142">
        <f>IFERROR(G6/$D6,"-")</f>
        <v>1.8136576090777644E-2</v>
      </c>
      <c r="I6" s="141">
        <f>SUM(K6,M6)</f>
        <v>11416</v>
      </c>
      <c r="J6" s="142">
        <f>IFERROR(I6/$D6,"-")</f>
        <v>3.4897548062079488E-2</v>
      </c>
      <c r="K6" s="141">
        <v>3454</v>
      </c>
      <c r="L6" s="142">
        <f>IFERROR(K6/$D6,"-")</f>
        <v>1.055852584148761E-2</v>
      </c>
      <c r="M6" s="141">
        <v>7962</v>
      </c>
      <c r="N6" s="142">
        <f>IFERROR(M6/$D6,"-")</f>
        <v>2.4339022220591876E-2</v>
      </c>
      <c r="O6" s="141">
        <v>11</v>
      </c>
      <c r="P6" s="142">
        <f>IFERROR(O6/$D6,"-")</f>
        <v>3.3625878476075186E-5</v>
      </c>
      <c r="Q6" s="141">
        <f>SUM(S6,U6)</f>
        <v>24013</v>
      </c>
      <c r="R6" s="142">
        <f>IFERROR(Q6/$D6,"-")</f>
        <v>7.3405292713272133E-2</v>
      </c>
      <c r="S6" s="141">
        <v>1998</v>
      </c>
      <c r="T6" s="142">
        <f>IFERROR(S6/$D6,"-")</f>
        <v>6.1076822904725658E-3</v>
      </c>
      <c r="U6" s="141">
        <v>22015</v>
      </c>
      <c r="V6" s="142">
        <f>IFERROR(U6/$D6,"-")</f>
        <v>6.7297610422799567E-2</v>
      </c>
      <c r="W6" s="141">
        <v>211764</v>
      </c>
      <c r="X6" s="142">
        <f>IFERROR(W6/$D6,"-")</f>
        <v>0.64734095723705332</v>
      </c>
      <c r="Y6" s="141">
        <v>1902</v>
      </c>
      <c r="Z6" s="142">
        <f>IFERROR(Y6/$D6,"-")</f>
        <v>5.8142200783177275E-3</v>
      </c>
      <c r="AA6" s="141">
        <f>SUM(AC6,AE6)</f>
        <v>72090</v>
      </c>
      <c r="AB6" s="142">
        <f>IFERROR(AA6/$D6,"-")</f>
        <v>0.22037177994002366</v>
      </c>
      <c r="AC6" s="141">
        <v>21683</v>
      </c>
      <c r="AD6" s="142">
        <f>IFERROR(AC6/$D6,"-")</f>
        <v>6.6282720272430748E-2</v>
      </c>
      <c r="AE6" s="141">
        <v>50407</v>
      </c>
      <c r="AF6" s="142">
        <f>IFERROR(AE6/$D6,"-")</f>
        <v>0.1540890596675929</v>
      </c>
      <c r="AG6" s="152"/>
      <c r="AH6" s="47" t="s">
        <v>57</v>
      </c>
      <c r="AI6" s="155">
        <f>VLOOKUP(AH6,$C$6:$AF$79,18,0)</f>
        <v>6.1076822904725658E-3</v>
      </c>
      <c r="AJ6" s="47" t="s">
        <v>57</v>
      </c>
      <c r="AK6" s="155">
        <f>VLOOKUP(AJ6,$C$6:$AF$79,24,0)</f>
        <v>5.8142200783177275E-3</v>
      </c>
      <c r="AL6" s="152"/>
      <c r="AM6" s="50"/>
      <c r="AN6" s="48" t="str">
        <f>INDEX($AH$6:$AH$48,MATCH(AO6,$AI$6:$AI$48,0))</f>
        <v>豊能町</v>
      </c>
      <c r="AO6" s="146">
        <f>LARGE(AI$6:AI$48,ROW(A1))</f>
        <v>3.081232492997199E-2</v>
      </c>
      <c r="AP6" s="146">
        <f>VLOOKUP(AN6,$AI$86:$BL$159,18,FALSE)</f>
        <v>3.7769784172661872E-2</v>
      </c>
      <c r="AQ6" s="207">
        <f>(ROUND(AO6,4)-ROUND(AP6,4))*100</f>
        <v>-0.7</v>
      </c>
      <c r="AR6" s="48" t="str">
        <f>INDEX($AJ$6:$AJ$48,MATCH(AS6,AK$6:AK$48,0))</f>
        <v>門真市</v>
      </c>
      <c r="AS6" s="146">
        <f>LARGE(AK$6:AK$48,ROW(A1))</f>
        <v>6.9965017491254375E-3</v>
      </c>
      <c r="AT6" s="146">
        <f>VLOOKUP(AR6,$AI$86:$BL$159,24,FALSE)</f>
        <v>4.2278466548591673E-3</v>
      </c>
      <c r="AU6" s="207">
        <f>(ROUND(AS6,4)-ROUND(AT6,4))*100</f>
        <v>0.28000000000000003</v>
      </c>
      <c r="AV6" s="149"/>
      <c r="AW6" s="146">
        <f>$T$80</f>
        <v>1.0390507413074141E-2</v>
      </c>
      <c r="AX6" s="146">
        <f>$AZ$160</f>
        <v>1.024281316579353E-2</v>
      </c>
      <c r="AY6" s="207">
        <f>(ROUND(AW6,4)-ROUND(AX6,4))*100</f>
        <v>1.9999999999999879E-2</v>
      </c>
      <c r="AZ6" s="146">
        <f>$Z$80</f>
        <v>5.1329903591432894E-3</v>
      </c>
      <c r="BA6" s="146">
        <f>$BF$160</f>
        <v>5.1056089969386837E-3</v>
      </c>
      <c r="BB6" s="207">
        <f>(ROUND(AZ6,4)-ROUND(BA6,4))*100</f>
        <v>0</v>
      </c>
      <c r="BC6" s="104">
        <v>0</v>
      </c>
      <c r="BD6" s="149"/>
    </row>
    <row r="7" spans="2:56" s="51" customFormat="1" ht="13.5" customHeight="1">
      <c r="B7" s="54">
        <v>2</v>
      </c>
      <c r="C7" s="47" t="s">
        <v>131</v>
      </c>
      <c r="D7" s="140">
        <v>11870</v>
      </c>
      <c r="E7" s="104">
        <v>1659</v>
      </c>
      <c r="F7" s="140">
        <f t="shared" ref="F7:F13" si="0">D7-E7</f>
        <v>10211</v>
      </c>
      <c r="G7" s="141">
        <v>280</v>
      </c>
      <c r="H7" s="142">
        <f t="shared" ref="H7:J70" si="1">IFERROR(G7/$D7,"-")</f>
        <v>2.358887952822241E-2</v>
      </c>
      <c r="I7" s="141">
        <f t="shared" ref="I7:I13" si="2">SUM(K7,M7)</f>
        <v>413</v>
      </c>
      <c r="J7" s="142">
        <f t="shared" si="1"/>
        <v>3.4793597304128052E-2</v>
      </c>
      <c r="K7" s="141">
        <v>133</v>
      </c>
      <c r="L7" s="142">
        <f t="shared" ref="L7" si="3">IFERROR(K7/$D7,"-")</f>
        <v>1.1204717775905645E-2</v>
      </c>
      <c r="M7" s="141">
        <v>280</v>
      </c>
      <c r="N7" s="142">
        <f t="shared" ref="N7" si="4">IFERROR(M7/$D7,"-")</f>
        <v>2.358887952822241E-2</v>
      </c>
      <c r="O7" s="141">
        <v>0</v>
      </c>
      <c r="P7" s="142">
        <f t="shared" ref="P7" si="5">IFERROR(O7/$D7,"-")</f>
        <v>0</v>
      </c>
      <c r="Q7" s="141">
        <f t="shared" ref="Q7:Q13" si="6">SUM(S7,U7)</f>
        <v>966</v>
      </c>
      <c r="R7" s="142">
        <f t="shared" ref="R7" si="7">IFERROR(Q7/$D7,"-")</f>
        <v>8.1381634372367312E-2</v>
      </c>
      <c r="S7" s="141">
        <v>89</v>
      </c>
      <c r="T7" s="142">
        <f t="shared" ref="T7" si="8">IFERROR(S7/$D7,"-")</f>
        <v>7.4978938500421229E-3</v>
      </c>
      <c r="U7" s="141">
        <v>877</v>
      </c>
      <c r="V7" s="142">
        <f t="shared" ref="V7" si="9">IFERROR(U7/$D7,"-")</f>
        <v>7.3883740522325186E-2</v>
      </c>
      <c r="W7" s="141">
        <v>7443</v>
      </c>
      <c r="X7" s="142">
        <f t="shared" ref="X7" si="10">IFERROR(W7/$D7,"-")</f>
        <v>0.62704296545914073</v>
      </c>
      <c r="Y7" s="141">
        <v>58</v>
      </c>
      <c r="Z7" s="142">
        <f t="shared" ref="Z7" si="11">IFERROR(Y7/$D7,"-")</f>
        <v>4.8862679022746418E-3</v>
      </c>
      <c r="AA7" s="141">
        <f t="shared" ref="AA7:AA70" si="12">SUM(AC7,AE7)</f>
        <v>2710</v>
      </c>
      <c r="AB7" s="142">
        <f t="shared" ref="AB7" si="13">IFERROR(AA7/$D7,"-")</f>
        <v>0.22830665543386688</v>
      </c>
      <c r="AC7" s="141">
        <v>765</v>
      </c>
      <c r="AD7" s="142">
        <f t="shared" ref="AD7" si="14">IFERROR(AC7/$D7,"-")</f>
        <v>6.4448188711036219E-2</v>
      </c>
      <c r="AE7" s="141">
        <v>1945</v>
      </c>
      <c r="AF7" s="142">
        <f t="shared" ref="AF7" si="15">IFERROR(AE7/$D7,"-")</f>
        <v>0.16385846672283066</v>
      </c>
      <c r="AG7" s="152"/>
      <c r="AH7" s="47" t="s">
        <v>258</v>
      </c>
      <c r="AI7" s="155">
        <f>VLOOKUP(AH7,$C$6:$AF$79,18,0)</f>
        <v>1.088464946747145E-2</v>
      </c>
      <c r="AJ7" s="47" t="s">
        <v>258</v>
      </c>
      <c r="AK7" s="155">
        <f t="shared" ref="AK7:AK48" si="16">VLOOKUP(AJ7,$C$6:$AF$79,24,0)</f>
        <v>4.7568091758765406E-3</v>
      </c>
      <c r="AL7" s="152"/>
      <c r="AM7" s="50"/>
      <c r="AN7" s="48" t="str">
        <f t="shared" ref="AN7:AN48" si="17">INDEX($AH$6:$AH$48,MATCH(AO7,$AI$6:$AI$48,0))</f>
        <v>吹田市</v>
      </c>
      <c r="AO7" s="146">
        <f t="shared" ref="AO7:AO48" si="18">LARGE(AI$6:AI$48,ROW(A2))</f>
        <v>1.6206443837031615E-2</v>
      </c>
      <c r="AP7" s="146">
        <f t="shared" ref="AP7:AP48" si="19">VLOOKUP(AN7,$AI$86:$BL$159,18,FALSE)</f>
        <v>1.5045291669448711E-2</v>
      </c>
      <c r="AQ7" s="207">
        <f t="shared" ref="AQ7:AQ48" si="20">(ROUND(AO7,4)-ROUND(AP7,4))*100</f>
        <v>0.11999999999999997</v>
      </c>
      <c r="AR7" s="48" t="str">
        <f t="shared" ref="AR7:AR48" si="21">INDEX($AJ$6:$AJ$48,MATCH(AS7,AK$6:AK$48,0))</f>
        <v>守口市</v>
      </c>
      <c r="AS7" s="146">
        <f t="shared" ref="AS7:AS48" si="22">LARGE(AK$6:AK$48,ROW(A2))</f>
        <v>6.1660224553653602E-3</v>
      </c>
      <c r="AT7" s="146">
        <f t="shared" ref="AT7:AT48" si="23">VLOOKUP(AR7,$AI$86:$BL$159,24,FALSE)</f>
        <v>5.6129427857176551E-3</v>
      </c>
      <c r="AU7" s="207">
        <f t="shared" ref="AU7:AU48" si="24">(ROUND(AS7,4)-ROUND(AT7,4))*100</f>
        <v>5.9999999999999984E-2</v>
      </c>
      <c r="AV7" s="149"/>
      <c r="AW7" s="146">
        <f>$T$80</f>
        <v>1.0390507413074141E-2</v>
      </c>
      <c r="AX7" s="146">
        <f t="shared" ref="AX7:AX48" si="25">$AZ$160</f>
        <v>1.024281316579353E-2</v>
      </c>
      <c r="AY7" s="207">
        <f t="shared" ref="AY7:AY48" si="26">(ROUND(AW7,4)-ROUND(AX7,4))*100</f>
        <v>1.9999999999999879E-2</v>
      </c>
      <c r="AZ7" s="146">
        <f t="shared" ref="AZ7:AZ48" si="27">$Z$80</f>
        <v>5.1329903591432894E-3</v>
      </c>
      <c r="BA7" s="146">
        <f t="shared" ref="BA7:BA48" si="28">$BF$160</f>
        <v>5.1056089969386837E-3</v>
      </c>
      <c r="BB7" s="207">
        <f t="shared" ref="BB7:BB48" si="29">(ROUND(AZ7,4)-ROUND(BA7,4))*100</f>
        <v>0</v>
      </c>
      <c r="BC7" s="104">
        <v>0</v>
      </c>
      <c r="BD7" s="149"/>
    </row>
    <row r="8" spans="2:56" s="51" customFormat="1" ht="13.5" customHeight="1">
      <c r="B8" s="54">
        <v>3</v>
      </c>
      <c r="C8" s="47" t="s">
        <v>132</v>
      </c>
      <c r="D8" s="140">
        <v>7640</v>
      </c>
      <c r="E8" s="104">
        <v>1067</v>
      </c>
      <c r="F8" s="140">
        <f t="shared" si="0"/>
        <v>6573</v>
      </c>
      <c r="G8" s="141">
        <v>155</v>
      </c>
      <c r="H8" s="142">
        <f t="shared" si="1"/>
        <v>2.0287958115183247E-2</v>
      </c>
      <c r="I8" s="141">
        <f t="shared" si="2"/>
        <v>271</v>
      </c>
      <c r="J8" s="142">
        <f t="shared" si="1"/>
        <v>3.5471204188481674E-2</v>
      </c>
      <c r="K8" s="141">
        <v>87</v>
      </c>
      <c r="L8" s="142">
        <f t="shared" ref="L8" si="30">IFERROR(K8/$D8,"-")</f>
        <v>1.1387434554973822E-2</v>
      </c>
      <c r="M8" s="141">
        <v>184</v>
      </c>
      <c r="N8" s="142">
        <f t="shared" ref="N8" si="31">IFERROR(M8/$D8,"-")</f>
        <v>2.4083769633507852E-2</v>
      </c>
      <c r="O8" s="141">
        <v>2</v>
      </c>
      <c r="P8" s="142">
        <f t="shared" ref="P8" si="32">IFERROR(O8/$D8,"-")</f>
        <v>2.6178010471204191E-4</v>
      </c>
      <c r="Q8" s="141">
        <f t="shared" si="6"/>
        <v>639</v>
      </c>
      <c r="R8" s="142">
        <f t="shared" ref="R8" si="33">IFERROR(Q8/$D8,"-")</f>
        <v>8.3638743455497377E-2</v>
      </c>
      <c r="S8" s="141">
        <v>93</v>
      </c>
      <c r="T8" s="142">
        <f t="shared" ref="T8" si="34">IFERROR(S8/$D8,"-")</f>
        <v>1.2172774869109948E-2</v>
      </c>
      <c r="U8" s="141">
        <v>546</v>
      </c>
      <c r="V8" s="142">
        <f t="shared" ref="V8" si="35">IFERROR(U8/$D8,"-")</f>
        <v>7.1465968586387429E-2</v>
      </c>
      <c r="W8" s="141">
        <v>4825</v>
      </c>
      <c r="X8" s="142">
        <f t="shared" ref="X8" si="36">IFERROR(W8/$D8,"-")</f>
        <v>0.63154450261780104</v>
      </c>
      <c r="Y8" s="141">
        <v>51</v>
      </c>
      <c r="Z8" s="142">
        <f t="shared" ref="Z8" si="37">IFERROR(Y8/$D8,"-")</f>
        <v>6.6753926701570683E-3</v>
      </c>
      <c r="AA8" s="141">
        <f t="shared" si="12"/>
        <v>1697</v>
      </c>
      <c r="AB8" s="142">
        <f t="shared" ref="AB8" si="38">IFERROR(AA8/$D8,"-")</f>
        <v>0.22212041884816755</v>
      </c>
      <c r="AC8" s="141">
        <v>559</v>
      </c>
      <c r="AD8" s="142">
        <f t="shared" ref="AD8" si="39">IFERROR(AC8/$D8,"-")</f>
        <v>7.3167539267015705E-2</v>
      </c>
      <c r="AE8" s="141">
        <v>1138</v>
      </c>
      <c r="AF8" s="142">
        <f t="shared" ref="AF8" si="40">IFERROR(AE8/$D8,"-")</f>
        <v>0.14895287958115183</v>
      </c>
      <c r="AG8" s="152"/>
      <c r="AH8" s="47" t="s">
        <v>44</v>
      </c>
      <c r="AI8" s="155">
        <f t="shared" ref="AI8:AI48" si="41">VLOOKUP(AH8,$C$6:$AF$79,18,0)</f>
        <v>7.5466002565844088E-3</v>
      </c>
      <c r="AJ8" s="47" t="s">
        <v>44</v>
      </c>
      <c r="AK8" s="155">
        <f t="shared" si="16"/>
        <v>5.1694211757603199E-3</v>
      </c>
      <c r="AL8" s="152"/>
      <c r="AM8" s="50"/>
      <c r="AN8" s="48" t="str">
        <f t="shared" si="17"/>
        <v>千早赤阪村</v>
      </c>
      <c r="AO8" s="146">
        <f t="shared" si="18"/>
        <v>1.6116035455278E-2</v>
      </c>
      <c r="AP8" s="146">
        <f t="shared" si="19"/>
        <v>1.1656952539550375E-2</v>
      </c>
      <c r="AQ8" s="207">
        <f t="shared" si="20"/>
        <v>0.43999999999999995</v>
      </c>
      <c r="AR8" s="48" t="str">
        <f t="shared" si="21"/>
        <v>大阪市</v>
      </c>
      <c r="AS8" s="146">
        <f t="shared" si="22"/>
        <v>5.8142200783177275E-3</v>
      </c>
      <c r="AT8" s="146">
        <f t="shared" si="23"/>
        <v>5.576589514519649E-3</v>
      </c>
      <c r="AU8" s="207">
        <f t="shared" si="24"/>
        <v>1.9999999999999966E-2</v>
      </c>
      <c r="AV8" s="149"/>
      <c r="AW8" s="146">
        <f t="shared" ref="AW8:AW48" si="42">$T$80</f>
        <v>1.0390507413074141E-2</v>
      </c>
      <c r="AX8" s="146">
        <f t="shared" si="25"/>
        <v>1.024281316579353E-2</v>
      </c>
      <c r="AY8" s="207">
        <f t="shared" si="26"/>
        <v>1.9999999999999879E-2</v>
      </c>
      <c r="AZ8" s="146">
        <f t="shared" si="27"/>
        <v>5.1329903591432894E-3</v>
      </c>
      <c r="BA8" s="146">
        <f t="shared" si="28"/>
        <v>5.1056089969386837E-3</v>
      </c>
      <c r="BB8" s="207">
        <f t="shared" si="29"/>
        <v>0</v>
      </c>
      <c r="BC8" s="104">
        <v>0</v>
      </c>
      <c r="BD8" s="149"/>
    </row>
    <row r="9" spans="2:56" s="51" customFormat="1" ht="13.5" customHeight="1">
      <c r="B9" s="54">
        <v>4</v>
      </c>
      <c r="C9" s="47" t="s">
        <v>133</v>
      </c>
      <c r="D9" s="140">
        <v>8668</v>
      </c>
      <c r="E9" s="104">
        <v>1410</v>
      </c>
      <c r="F9" s="140">
        <f t="shared" si="0"/>
        <v>7258</v>
      </c>
      <c r="G9" s="141">
        <v>184</v>
      </c>
      <c r="H9" s="142">
        <f t="shared" si="1"/>
        <v>2.1227503461005999E-2</v>
      </c>
      <c r="I9" s="141">
        <f t="shared" si="2"/>
        <v>339</v>
      </c>
      <c r="J9" s="142">
        <f t="shared" si="1"/>
        <v>3.9109367789570838E-2</v>
      </c>
      <c r="K9" s="141">
        <v>109</v>
      </c>
      <c r="L9" s="142">
        <f t="shared" ref="L9" si="43">IFERROR(K9/$D9,"-")</f>
        <v>1.2574988463313336E-2</v>
      </c>
      <c r="M9" s="141">
        <v>230</v>
      </c>
      <c r="N9" s="142">
        <f t="shared" ref="N9" si="44">IFERROR(M9/$D9,"-")</f>
        <v>2.65343793262575E-2</v>
      </c>
      <c r="O9" s="141">
        <v>0</v>
      </c>
      <c r="P9" s="142">
        <f t="shared" ref="P9" si="45">IFERROR(O9/$D9,"-")</f>
        <v>0</v>
      </c>
      <c r="Q9" s="141">
        <f t="shared" si="6"/>
        <v>887</v>
      </c>
      <c r="R9" s="142">
        <f t="shared" ref="R9" si="46">IFERROR(Q9/$D9,"-")</f>
        <v>0.10233041070604522</v>
      </c>
      <c r="S9" s="141">
        <v>53</v>
      </c>
      <c r="T9" s="142">
        <f t="shared" ref="T9" si="47">IFERROR(S9/$D9,"-")</f>
        <v>6.1144439317028154E-3</v>
      </c>
      <c r="U9" s="141">
        <v>834</v>
      </c>
      <c r="V9" s="142">
        <f t="shared" ref="V9" si="48">IFERROR(U9/$D9,"-")</f>
        <v>9.621596677434241E-2</v>
      </c>
      <c r="W9" s="141">
        <v>5534</v>
      </c>
      <c r="X9" s="142">
        <f t="shared" ref="X9" si="49">IFERROR(W9/$D9,"-")</f>
        <v>0.63844023996308263</v>
      </c>
      <c r="Y9" s="141">
        <v>42</v>
      </c>
      <c r="Z9" s="142">
        <f t="shared" ref="Z9" si="50">IFERROR(Y9/$D9,"-")</f>
        <v>4.8454083987078912E-3</v>
      </c>
      <c r="AA9" s="141">
        <f t="shared" si="12"/>
        <v>1682</v>
      </c>
      <c r="AB9" s="142">
        <f t="shared" ref="AB9" si="51">IFERROR(AA9/$D9,"-")</f>
        <v>0.19404706968158744</v>
      </c>
      <c r="AC9" s="141">
        <v>505</v>
      </c>
      <c r="AD9" s="142">
        <f t="shared" ref="AD9" si="52">IFERROR(AC9/$D9,"-")</f>
        <v>5.8260267651130598E-2</v>
      </c>
      <c r="AE9" s="141">
        <v>1177</v>
      </c>
      <c r="AF9" s="142">
        <f t="shared" ref="AF9" si="53">IFERROR(AE9/$D9,"-")</f>
        <v>0.13578680203045684</v>
      </c>
      <c r="AG9" s="152"/>
      <c r="AH9" s="47" t="s">
        <v>1</v>
      </c>
      <c r="AI9" s="155">
        <f t="shared" si="41"/>
        <v>9.7644084563807566E-3</v>
      </c>
      <c r="AJ9" s="47" t="s">
        <v>1</v>
      </c>
      <c r="AK9" s="155">
        <f t="shared" si="16"/>
        <v>5.5142344190818159E-3</v>
      </c>
      <c r="AL9" s="152"/>
      <c r="AM9" s="50"/>
      <c r="AN9" s="48" t="str">
        <f t="shared" si="17"/>
        <v>能勢町</v>
      </c>
      <c r="AO9" s="146">
        <f t="shared" si="18"/>
        <v>1.5873015873015872E-2</v>
      </c>
      <c r="AP9" s="146">
        <f t="shared" si="19"/>
        <v>1.680672268907563E-2</v>
      </c>
      <c r="AQ9" s="207">
        <f t="shared" si="20"/>
        <v>-8.9999999999999802E-2</v>
      </c>
      <c r="AR9" s="48" t="str">
        <f t="shared" si="21"/>
        <v>柏原市</v>
      </c>
      <c r="AS9" s="146">
        <f t="shared" si="22"/>
        <v>5.6977305649444712E-3</v>
      </c>
      <c r="AT9" s="146">
        <f t="shared" si="23"/>
        <v>4.9766099333134273E-3</v>
      </c>
      <c r="AU9" s="207">
        <f t="shared" si="24"/>
        <v>7.0000000000000007E-2</v>
      </c>
      <c r="AV9" s="149"/>
      <c r="AW9" s="146">
        <f t="shared" si="42"/>
        <v>1.0390507413074141E-2</v>
      </c>
      <c r="AX9" s="146">
        <f t="shared" si="25"/>
        <v>1.024281316579353E-2</v>
      </c>
      <c r="AY9" s="207">
        <f t="shared" si="26"/>
        <v>1.9999999999999879E-2</v>
      </c>
      <c r="AZ9" s="146">
        <f t="shared" si="27"/>
        <v>5.1329903591432894E-3</v>
      </c>
      <c r="BA9" s="146">
        <f t="shared" si="28"/>
        <v>5.1056089969386837E-3</v>
      </c>
      <c r="BB9" s="207">
        <f t="shared" si="29"/>
        <v>0</v>
      </c>
      <c r="BC9" s="104">
        <v>0</v>
      </c>
      <c r="BD9" s="149"/>
    </row>
    <row r="10" spans="2:56" s="51" customFormat="1" ht="13.5" customHeight="1">
      <c r="B10" s="54">
        <v>5</v>
      </c>
      <c r="C10" s="47" t="s">
        <v>134</v>
      </c>
      <c r="D10" s="140">
        <v>7435</v>
      </c>
      <c r="E10" s="104">
        <v>671</v>
      </c>
      <c r="F10" s="140">
        <f t="shared" si="0"/>
        <v>6764</v>
      </c>
      <c r="G10" s="141">
        <v>97</v>
      </c>
      <c r="H10" s="142">
        <f t="shared" si="1"/>
        <v>1.304640215198386E-2</v>
      </c>
      <c r="I10" s="141">
        <f t="shared" si="2"/>
        <v>169</v>
      </c>
      <c r="J10" s="142">
        <f t="shared" si="1"/>
        <v>2.273032952252858E-2</v>
      </c>
      <c r="K10" s="141">
        <v>54</v>
      </c>
      <c r="L10" s="142">
        <f t="shared" ref="L10" si="54">IFERROR(K10/$D10,"-")</f>
        <v>7.2629455279085405E-3</v>
      </c>
      <c r="M10" s="141">
        <v>115</v>
      </c>
      <c r="N10" s="142">
        <f t="shared" ref="N10" si="55">IFERROR(M10/$D10,"-")</f>
        <v>1.546738399462004E-2</v>
      </c>
      <c r="O10" s="141">
        <v>0</v>
      </c>
      <c r="P10" s="142">
        <f t="shared" ref="P10" si="56">IFERROR(O10/$D10,"-")</f>
        <v>0</v>
      </c>
      <c r="Q10" s="141">
        <f t="shared" si="6"/>
        <v>405</v>
      </c>
      <c r="R10" s="142">
        <f t="shared" ref="R10" si="57">IFERROR(Q10/$D10,"-")</f>
        <v>5.4472091459314052E-2</v>
      </c>
      <c r="S10" s="141">
        <v>37</v>
      </c>
      <c r="T10" s="142">
        <f t="shared" ref="T10" si="58">IFERROR(S10/$D10,"-")</f>
        <v>4.9764626765299259E-3</v>
      </c>
      <c r="U10" s="141">
        <v>368</v>
      </c>
      <c r="V10" s="142">
        <f t="shared" ref="V10" si="59">IFERROR(U10/$D10,"-")</f>
        <v>4.9495628782784129E-2</v>
      </c>
      <c r="W10" s="141">
        <v>4873</v>
      </c>
      <c r="X10" s="142">
        <f t="shared" ref="X10" si="60">IFERROR(W10/$D10,"-")</f>
        <v>0.65541358439811703</v>
      </c>
      <c r="Y10" s="141">
        <v>43</v>
      </c>
      <c r="Z10" s="142">
        <f t="shared" ref="Z10" si="61">IFERROR(Y10/$D10,"-")</f>
        <v>5.7834566240753194E-3</v>
      </c>
      <c r="AA10" s="141">
        <f t="shared" si="12"/>
        <v>1848</v>
      </c>
      <c r="AB10" s="142">
        <f t="shared" ref="AB10" si="62">IFERROR(AA10/$D10,"-")</f>
        <v>0.24855413584398117</v>
      </c>
      <c r="AC10" s="141">
        <v>567</v>
      </c>
      <c r="AD10" s="142">
        <f t="shared" ref="AD10" si="63">IFERROR(AC10/$D10,"-")</f>
        <v>7.6260928043039675E-2</v>
      </c>
      <c r="AE10" s="141">
        <v>1281</v>
      </c>
      <c r="AF10" s="142">
        <f t="shared" ref="AF10" si="64">IFERROR(AE10/$D10,"-")</f>
        <v>0.17229320780094148</v>
      </c>
      <c r="AG10" s="152"/>
      <c r="AH10" s="47" t="s">
        <v>2</v>
      </c>
      <c r="AI10" s="155">
        <f t="shared" si="41"/>
        <v>1.5673158895665288E-2</v>
      </c>
      <c r="AJ10" s="47" t="s">
        <v>2</v>
      </c>
      <c r="AK10" s="155">
        <f t="shared" si="16"/>
        <v>5.3774017968391367E-3</v>
      </c>
      <c r="AL10" s="152"/>
      <c r="AM10" s="50"/>
      <c r="AN10" s="48" t="str">
        <f t="shared" si="17"/>
        <v>池田市</v>
      </c>
      <c r="AO10" s="146">
        <f t="shared" si="18"/>
        <v>1.5673158895665288E-2</v>
      </c>
      <c r="AP10" s="146">
        <f t="shared" si="19"/>
        <v>1.872328878637813E-2</v>
      </c>
      <c r="AQ10" s="207">
        <f t="shared" si="20"/>
        <v>-0.30000000000000027</v>
      </c>
      <c r="AR10" s="48" t="str">
        <f t="shared" si="21"/>
        <v>田尻町</v>
      </c>
      <c r="AS10" s="146">
        <f t="shared" si="22"/>
        <v>5.6444026340545629E-3</v>
      </c>
      <c r="AT10" s="146">
        <f t="shared" si="23"/>
        <v>2.8846153846153848E-3</v>
      </c>
      <c r="AU10" s="207">
        <f t="shared" si="24"/>
        <v>0.27</v>
      </c>
      <c r="AV10" s="149"/>
      <c r="AW10" s="146">
        <f t="shared" si="42"/>
        <v>1.0390507413074141E-2</v>
      </c>
      <c r="AX10" s="146">
        <f t="shared" si="25"/>
        <v>1.024281316579353E-2</v>
      </c>
      <c r="AY10" s="207">
        <f t="shared" si="26"/>
        <v>1.9999999999999879E-2</v>
      </c>
      <c r="AZ10" s="146">
        <f t="shared" si="27"/>
        <v>5.1329903591432894E-3</v>
      </c>
      <c r="BA10" s="146">
        <f t="shared" si="28"/>
        <v>5.1056089969386837E-3</v>
      </c>
      <c r="BB10" s="207">
        <f t="shared" si="29"/>
        <v>0</v>
      </c>
      <c r="BC10" s="104">
        <v>0</v>
      </c>
      <c r="BD10" s="149"/>
    </row>
    <row r="11" spans="2:56" s="51" customFormat="1" ht="13.5" customHeight="1">
      <c r="B11" s="54">
        <v>6</v>
      </c>
      <c r="C11" s="47" t="s">
        <v>135</v>
      </c>
      <c r="D11" s="140">
        <v>10684</v>
      </c>
      <c r="E11" s="104">
        <v>1119</v>
      </c>
      <c r="F11" s="140">
        <f>D11-E11</f>
        <v>9565</v>
      </c>
      <c r="G11" s="141">
        <v>126</v>
      </c>
      <c r="H11" s="142">
        <f t="shared" si="1"/>
        <v>1.1793335829277425E-2</v>
      </c>
      <c r="I11" s="141">
        <f t="shared" si="2"/>
        <v>325</v>
      </c>
      <c r="J11" s="142">
        <f t="shared" si="1"/>
        <v>3.0419318607263199E-2</v>
      </c>
      <c r="K11" s="141">
        <v>110</v>
      </c>
      <c r="L11" s="142">
        <f t="shared" ref="L11" si="65">IFERROR(K11/$D11,"-")</f>
        <v>1.0295769374766004E-2</v>
      </c>
      <c r="M11" s="141">
        <v>215</v>
      </c>
      <c r="N11" s="142">
        <f t="shared" ref="N11" si="66">IFERROR(M11/$D11,"-")</f>
        <v>2.0123549232497193E-2</v>
      </c>
      <c r="O11" s="141">
        <v>1</v>
      </c>
      <c r="P11" s="142">
        <f t="shared" ref="P11" si="67">IFERROR(O11/$D11,"-")</f>
        <v>9.359790340696369E-5</v>
      </c>
      <c r="Q11" s="141">
        <f t="shared" si="6"/>
        <v>667</v>
      </c>
      <c r="R11" s="142">
        <f t="shared" ref="R11" si="68">IFERROR(Q11/$D11,"-")</f>
        <v>6.2429801572444779E-2</v>
      </c>
      <c r="S11" s="141">
        <v>67</v>
      </c>
      <c r="T11" s="142">
        <f t="shared" ref="T11" si="69">IFERROR(S11/$D11,"-")</f>
        <v>6.2710595282665666E-3</v>
      </c>
      <c r="U11" s="141">
        <v>600</v>
      </c>
      <c r="V11" s="142">
        <f t="shared" ref="V11" si="70">IFERROR(U11/$D11,"-")</f>
        <v>5.6158742044178207E-2</v>
      </c>
      <c r="W11" s="141">
        <v>7106</v>
      </c>
      <c r="X11" s="142">
        <f t="shared" ref="X11" si="71">IFERROR(W11/$D11,"-")</f>
        <v>0.66510670160988394</v>
      </c>
      <c r="Y11" s="141">
        <v>68</v>
      </c>
      <c r="Z11" s="142">
        <f t="shared" ref="Z11" si="72">IFERROR(Y11/$D11,"-")</f>
        <v>6.3646574316735304E-3</v>
      </c>
      <c r="AA11" s="141">
        <f t="shared" si="12"/>
        <v>2391</v>
      </c>
      <c r="AB11" s="142">
        <f t="shared" ref="AB11" si="73">IFERROR(AA11/$D11,"-")</f>
        <v>0.22379258704605018</v>
      </c>
      <c r="AC11" s="141">
        <v>730</v>
      </c>
      <c r="AD11" s="142">
        <f t="shared" ref="AD11" si="74">IFERROR(AC11/$D11,"-")</f>
        <v>6.8326469487083485E-2</v>
      </c>
      <c r="AE11" s="141">
        <v>1661</v>
      </c>
      <c r="AF11" s="142">
        <f t="shared" ref="AF11" si="75">IFERROR(AE11/$D11,"-")</f>
        <v>0.15546611755896667</v>
      </c>
      <c r="AG11" s="152"/>
      <c r="AH11" s="47" t="s">
        <v>3</v>
      </c>
      <c r="AI11" s="155">
        <f t="shared" si="41"/>
        <v>1.6206443837031615E-2</v>
      </c>
      <c r="AJ11" s="47" t="s">
        <v>3</v>
      </c>
      <c r="AK11" s="155">
        <f t="shared" si="16"/>
        <v>4.3690678604480981E-3</v>
      </c>
      <c r="AL11" s="152"/>
      <c r="AM11" s="50"/>
      <c r="AN11" s="48" t="str">
        <f t="shared" si="17"/>
        <v>藤井寺市</v>
      </c>
      <c r="AO11" s="146">
        <f t="shared" si="18"/>
        <v>1.5533778148457047E-2</v>
      </c>
      <c r="AP11" s="146">
        <f t="shared" si="19"/>
        <v>1.5364916773367477E-2</v>
      </c>
      <c r="AQ11" s="207">
        <f t="shared" si="20"/>
        <v>9.9999999999999395E-3</v>
      </c>
      <c r="AR11" s="48" t="str">
        <f t="shared" si="21"/>
        <v>松原市</v>
      </c>
      <c r="AS11" s="146">
        <f t="shared" si="22"/>
        <v>5.5427734783518095E-3</v>
      </c>
      <c r="AT11" s="146">
        <f t="shared" si="23"/>
        <v>4.4043398861317003E-3</v>
      </c>
      <c r="AU11" s="207">
        <f t="shared" si="24"/>
        <v>0.10999999999999995</v>
      </c>
      <c r="AV11" s="149"/>
      <c r="AW11" s="146">
        <f t="shared" si="42"/>
        <v>1.0390507413074141E-2</v>
      </c>
      <c r="AX11" s="146">
        <f t="shared" si="25"/>
        <v>1.024281316579353E-2</v>
      </c>
      <c r="AY11" s="207">
        <f t="shared" si="26"/>
        <v>1.9999999999999879E-2</v>
      </c>
      <c r="AZ11" s="146">
        <f t="shared" si="27"/>
        <v>5.1329903591432894E-3</v>
      </c>
      <c r="BA11" s="146">
        <f t="shared" si="28"/>
        <v>5.1056089969386837E-3</v>
      </c>
      <c r="BB11" s="207">
        <f t="shared" si="29"/>
        <v>0</v>
      </c>
      <c r="BC11" s="104">
        <v>0</v>
      </c>
      <c r="BD11" s="149"/>
    </row>
    <row r="12" spans="2:56" s="51" customFormat="1" ht="13.5" customHeight="1">
      <c r="B12" s="54">
        <v>7</v>
      </c>
      <c r="C12" s="47" t="s">
        <v>257</v>
      </c>
      <c r="D12" s="140">
        <v>9598</v>
      </c>
      <c r="E12" s="104">
        <v>1408</v>
      </c>
      <c r="F12" s="140">
        <f t="shared" si="0"/>
        <v>8190</v>
      </c>
      <c r="G12" s="141">
        <v>202</v>
      </c>
      <c r="H12" s="142">
        <f t="shared" si="1"/>
        <v>2.1046051260679308E-2</v>
      </c>
      <c r="I12" s="141">
        <f t="shared" si="2"/>
        <v>429</v>
      </c>
      <c r="J12" s="142">
        <f t="shared" si="1"/>
        <v>4.4696811835799127E-2</v>
      </c>
      <c r="K12" s="141">
        <v>153</v>
      </c>
      <c r="L12" s="142">
        <f t="shared" ref="L12" si="76">IFERROR(K12/$D12,"-")</f>
        <v>1.594082100437591E-2</v>
      </c>
      <c r="M12" s="141">
        <v>276</v>
      </c>
      <c r="N12" s="142">
        <f t="shared" ref="N12" si="77">IFERROR(M12/$D12,"-")</f>
        <v>2.8755990831423214E-2</v>
      </c>
      <c r="O12" s="141">
        <v>1</v>
      </c>
      <c r="P12" s="142">
        <f t="shared" ref="P12" si="78">IFERROR(O12/$D12,"-")</f>
        <v>1.0418837257762034E-4</v>
      </c>
      <c r="Q12" s="141">
        <f t="shared" si="6"/>
        <v>776</v>
      </c>
      <c r="R12" s="142">
        <f t="shared" ref="R12" si="79">IFERROR(Q12/$D12,"-")</f>
        <v>8.0850177120233388E-2</v>
      </c>
      <c r="S12" s="141">
        <v>52</v>
      </c>
      <c r="T12" s="142">
        <f t="shared" ref="T12" si="80">IFERROR(S12/$D12,"-")</f>
        <v>5.4177953740362573E-3</v>
      </c>
      <c r="U12" s="141">
        <v>724</v>
      </c>
      <c r="V12" s="142">
        <f t="shared" ref="V12" si="81">IFERROR(U12/$D12,"-")</f>
        <v>7.5432381746197125E-2</v>
      </c>
      <c r="W12" s="141">
        <v>6186</v>
      </c>
      <c r="X12" s="142">
        <f t="shared" ref="X12" si="82">IFERROR(W12/$D12,"-")</f>
        <v>0.64450927276515946</v>
      </c>
      <c r="Y12" s="141">
        <v>56</v>
      </c>
      <c r="Z12" s="142">
        <f t="shared" ref="Z12" si="83">IFERROR(Y12/$D12,"-")</f>
        <v>5.8345488643467393E-3</v>
      </c>
      <c r="AA12" s="141">
        <f t="shared" si="12"/>
        <v>1948</v>
      </c>
      <c r="AB12" s="142">
        <f t="shared" ref="AB12" si="84">IFERROR(AA12/$D12,"-")</f>
        <v>0.20295894978120441</v>
      </c>
      <c r="AC12" s="141">
        <v>614</v>
      </c>
      <c r="AD12" s="142">
        <f t="shared" ref="AD12" si="85">IFERROR(AC12/$D12,"-")</f>
        <v>6.3971660762658894E-2</v>
      </c>
      <c r="AE12" s="141">
        <v>1334</v>
      </c>
      <c r="AF12" s="142">
        <f t="shared" ref="AF12" si="86">IFERROR(AE12/$D12,"-")</f>
        <v>0.13898728901854554</v>
      </c>
      <c r="AG12" s="152"/>
      <c r="AH12" s="96" t="s">
        <v>45</v>
      </c>
      <c r="AI12" s="155">
        <f t="shared" si="41"/>
        <v>1.0049730625777041E-2</v>
      </c>
      <c r="AJ12" s="96" t="s">
        <v>45</v>
      </c>
      <c r="AK12" s="155">
        <f t="shared" si="16"/>
        <v>4.6622461665975961E-3</v>
      </c>
      <c r="AL12" s="152"/>
      <c r="AM12" s="50"/>
      <c r="AN12" s="48" t="str">
        <f t="shared" si="17"/>
        <v>河南町</v>
      </c>
      <c r="AO12" s="146">
        <f t="shared" si="18"/>
        <v>1.5278283012004365E-2</v>
      </c>
      <c r="AP12" s="146">
        <f t="shared" si="19"/>
        <v>8.6596385542168676E-3</v>
      </c>
      <c r="AQ12" s="207">
        <f t="shared" si="20"/>
        <v>0.66</v>
      </c>
      <c r="AR12" s="48" t="str">
        <f t="shared" si="21"/>
        <v>豊中市</v>
      </c>
      <c r="AS12" s="146">
        <f t="shared" si="22"/>
        <v>5.5142344190818159E-3</v>
      </c>
      <c r="AT12" s="146">
        <f t="shared" si="23"/>
        <v>5.1627300062406624E-3</v>
      </c>
      <c r="AU12" s="207">
        <f t="shared" si="24"/>
        <v>2.9999999999999992E-2</v>
      </c>
      <c r="AV12" s="149"/>
      <c r="AW12" s="146">
        <f t="shared" si="42"/>
        <v>1.0390507413074141E-2</v>
      </c>
      <c r="AX12" s="146">
        <f t="shared" si="25"/>
        <v>1.024281316579353E-2</v>
      </c>
      <c r="AY12" s="207">
        <f t="shared" si="26"/>
        <v>1.9999999999999879E-2</v>
      </c>
      <c r="AZ12" s="146">
        <f t="shared" si="27"/>
        <v>5.1329903591432894E-3</v>
      </c>
      <c r="BA12" s="146">
        <f t="shared" si="28"/>
        <v>5.1056089969386837E-3</v>
      </c>
      <c r="BB12" s="207">
        <f t="shared" si="29"/>
        <v>0</v>
      </c>
      <c r="BC12" s="104">
        <v>0</v>
      </c>
      <c r="BD12" s="149"/>
    </row>
    <row r="13" spans="2:56" s="51" customFormat="1" ht="13.5" customHeight="1">
      <c r="B13" s="54">
        <v>8</v>
      </c>
      <c r="C13" s="47" t="s">
        <v>58</v>
      </c>
      <c r="D13" s="140">
        <v>7447</v>
      </c>
      <c r="E13" s="104">
        <v>899</v>
      </c>
      <c r="F13" s="140">
        <f t="shared" si="0"/>
        <v>6548</v>
      </c>
      <c r="G13" s="141">
        <v>142</v>
      </c>
      <c r="H13" s="142">
        <f t="shared" si="1"/>
        <v>1.9068081106485835E-2</v>
      </c>
      <c r="I13" s="141">
        <f t="shared" si="2"/>
        <v>239</v>
      </c>
      <c r="J13" s="142">
        <f t="shared" si="1"/>
        <v>3.209346045387404E-2</v>
      </c>
      <c r="K13" s="141">
        <v>63</v>
      </c>
      <c r="L13" s="142">
        <f t="shared" ref="L13" si="87">IFERROR(K13/$D13,"-")</f>
        <v>8.4597824627366727E-3</v>
      </c>
      <c r="M13" s="141">
        <v>176</v>
      </c>
      <c r="N13" s="142">
        <f t="shared" ref="N13" si="88">IFERROR(M13/$D13,"-")</f>
        <v>2.3633677991137372E-2</v>
      </c>
      <c r="O13" s="141">
        <v>0</v>
      </c>
      <c r="P13" s="142">
        <f t="shared" ref="P13" si="89">IFERROR(O13/$D13,"-")</f>
        <v>0</v>
      </c>
      <c r="Q13" s="141">
        <f t="shared" si="6"/>
        <v>518</v>
      </c>
      <c r="R13" s="142">
        <f t="shared" ref="R13" si="90">IFERROR(Q13/$D13,"-")</f>
        <v>6.9558211360279301E-2</v>
      </c>
      <c r="S13" s="141">
        <v>43</v>
      </c>
      <c r="T13" s="142">
        <f t="shared" ref="T13" si="91">IFERROR(S13/$D13,"-")</f>
        <v>5.7741372364710618E-3</v>
      </c>
      <c r="U13" s="141">
        <v>475</v>
      </c>
      <c r="V13" s="142">
        <f t="shared" ref="V13" si="92">IFERROR(U13/$D13,"-")</f>
        <v>6.3784074123808251E-2</v>
      </c>
      <c r="W13" s="141">
        <v>4786</v>
      </c>
      <c r="X13" s="142">
        <f t="shared" ref="X13" si="93">IFERROR(W13/$D13,"-")</f>
        <v>0.64267490264536054</v>
      </c>
      <c r="Y13" s="141">
        <v>32</v>
      </c>
      <c r="Z13" s="142">
        <f t="shared" ref="Z13" si="94">IFERROR(Y13/$D13,"-")</f>
        <v>4.2970323620249761E-3</v>
      </c>
      <c r="AA13" s="141">
        <f t="shared" si="12"/>
        <v>1730</v>
      </c>
      <c r="AB13" s="142">
        <f t="shared" ref="AB13" si="95">IFERROR(AA13/$D13,"-")</f>
        <v>0.2323083120719753</v>
      </c>
      <c r="AC13" s="141">
        <v>482</v>
      </c>
      <c r="AD13" s="142">
        <f t="shared" ref="AD13" si="96">IFERROR(AC13/$D13,"-")</f>
        <v>6.4724049953001211E-2</v>
      </c>
      <c r="AE13" s="141">
        <v>1248</v>
      </c>
      <c r="AF13" s="142">
        <f t="shared" ref="AF13" si="97">IFERROR(AE13/$D13,"-")</f>
        <v>0.16758426211897409</v>
      </c>
      <c r="AG13" s="152"/>
      <c r="AH13" s="96" t="s">
        <v>8</v>
      </c>
      <c r="AI13" s="155">
        <f t="shared" si="41"/>
        <v>1.4458351316357358E-2</v>
      </c>
      <c r="AJ13" s="96" t="s">
        <v>8</v>
      </c>
      <c r="AK13" s="155">
        <f t="shared" si="16"/>
        <v>4.5137390303553442E-3</v>
      </c>
      <c r="AL13" s="152"/>
      <c r="AM13" s="50"/>
      <c r="AN13" s="48" t="str">
        <f t="shared" si="17"/>
        <v>和泉市</v>
      </c>
      <c r="AO13" s="146">
        <f t="shared" si="18"/>
        <v>1.526952695269527E-2</v>
      </c>
      <c r="AP13" s="146">
        <f t="shared" si="19"/>
        <v>1.4440101172683375E-2</v>
      </c>
      <c r="AQ13" s="207">
        <f t="shared" si="20"/>
        <v>8.9999999999999969E-2</v>
      </c>
      <c r="AR13" s="48" t="str">
        <f t="shared" si="21"/>
        <v>河南町</v>
      </c>
      <c r="AS13" s="146">
        <f t="shared" si="22"/>
        <v>5.4565296471444161E-3</v>
      </c>
      <c r="AT13" s="146">
        <f t="shared" si="23"/>
        <v>2.2590361445783132E-3</v>
      </c>
      <c r="AU13" s="207">
        <f t="shared" si="24"/>
        <v>0.31999999999999995</v>
      </c>
      <c r="AV13" s="149"/>
      <c r="AW13" s="146">
        <f t="shared" si="42"/>
        <v>1.0390507413074141E-2</v>
      </c>
      <c r="AX13" s="146">
        <f t="shared" si="25"/>
        <v>1.024281316579353E-2</v>
      </c>
      <c r="AY13" s="207">
        <f t="shared" si="26"/>
        <v>1.9999999999999879E-2</v>
      </c>
      <c r="AZ13" s="146">
        <f t="shared" si="27"/>
        <v>5.1329903591432894E-3</v>
      </c>
      <c r="BA13" s="146">
        <f t="shared" si="28"/>
        <v>5.1056089969386837E-3</v>
      </c>
      <c r="BB13" s="207">
        <f t="shared" si="29"/>
        <v>0</v>
      </c>
      <c r="BC13" s="104">
        <v>0</v>
      </c>
      <c r="BD13" s="149"/>
    </row>
    <row r="14" spans="2:56" s="51" customFormat="1" ht="13.5" customHeight="1">
      <c r="B14" s="54">
        <v>9</v>
      </c>
      <c r="C14" s="47" t="s">
        <v>137</v>
      </c>
      <c r="D14" s="140">
        <v>4707</v>
      </c>
      <c r="E14" s="104">
        <v>435</v>
      </c>
      <c r="F14" s="140">
        <f>D14-E14</f>
        <v>4272</v>
      </c>
      <c r="G14" s="141">
        <v>59</v>
      </c>
      <c r="H14" s="142">
        <f t="shared" si="1"/>
        <v>1.2534523050775442E-2</v>
      </c>
      <c r="I14" s="141">
        <f>SUM(K14,M14)</f>
        <v>117</v>
      </c>
      <c r="J14" s="142">
        <f t="shared" si="1"/>
        <v>2.4856596558317401E-2</v>
      </c>
      <c r="K14" s="141">
        <v>31</v>
      </c>
      <c r="L14" s="142">
        <f t="shared" ref="L14" si="98">IFERROR(K14/$D14,"-")</f>
        <v>6.5859358402379437E-3</v>
      </c>
      <c r="M14" s="141">
        <v>86</v>
      </c>
      <c r="N14" s="142">
        <f t="shared" ref="N14" si="99">IFERROR(M14/$D14,"-")</f>
        <v>1.8270660718079455E-2</v>
      </c>
      <c r="O14" s="141">
        <v>1</v>
      </c>
      <c r="P14" s="142">
        <f t="shared" ref="P14" si="100">IFERROR(O14/$D14,"-")</f>
        <v>2.1244954323348204E-4</v>
      </c>
      <c r="Q14" s="141">
        <f>SUM(S14,U14)</f>
        <v>258</v>
      </c>
      <c r="R14" s="142">
        <f t="shared" ref="R14" si="101">IFERROR(Q14/$D14,"-")</f>
        <v>5.4811982154238367E-2</v>
      </c>
      <c r="S14" s="141">
        <v>27</v>
      </c>
      <c r="T14" s="142">
        <f t="shared" ref="T14" si="102">IFERROR(S14/$D14,"-")</f>
        <v>5.7361376673040155E-3</v>
      </c>
      <c r="U14" s="141">
        <v>231</v>
      </c>
      <c r="V14" s="142">
        <f t="shared" ref="V14" si="103">IFERROR(U14/$D14,"-")</f>
        <v>4.9075844486934354E-2</v>
      </c>
      <c r="W14" s="141">
        <v>3083</v>
      </c>
      <c r="X14" s="142">
        <f t="shared" ref="X14" si="104">IFERROR(W14/$D14,"-")</f>
        <v>0.65498194178882518</v>
      </c>
      <c r="Y14" s="141">
        <v>36</v>
      </c>
      <c r="Z14" s="142">
        <f t="shared" ref="Z14" si="105">IFERROR(Y14/$D14,"-")</f>
        <v>7.6481835564053535E-3</v>
      </c>
      <c r="AA14" s="141">
        <f t="shared" si="12"/>
        <v>1153</v>
      </c>
      <c r="AB14" s="142">
        <f t="shared" ref="AB14" si="106">IFERROR(AA14/$D14,"-")</f>
        <v>0.2449543233482048</v>
      </c>
      <c r="AC14" s="141">
        <v>316</v>
      </c>
      <c r="AD14" s="142">
        <f t="shared" ref="AD14" si="107">IFERROR(AC14/$D14,"-")</f>
        <v>6.7134055661780323E-2</v>
      </c>
      <c r="AE14" s="141">
        <v>837</v>
      </c>
      <c r="AF14" s="142">
        <f t="shared" ref="AF14" si="108">IFERROR(AE14/$D14,"-")</f>
        <v>0.17782026768642448</v>
      </c>
      <c r="AG14" s="152"/>
      <c r="AH14" s="96" t="s">
        <v>46</v>
      </c>
      <c r="AI14" s="155">
        <f t="shared" si="41"/>
        <v>9.7037793667007158E-3</v>
      </c>
      <c r="AJ14" s="96" t="s">
        <v>46</v>
      </c>
      <c r="AK14" s="155">
        <f t="shared" si="16"/>
        <v>5.2774940415389856E-3</v>
      </c>
      <c r="AL14" s="152"/>
      <c r="AM14" s="50"/>
      <c r="AN14" s="48" t="str">
        <f t="shared" si="17"/>
        <v>寝屋川市</v>
      </c>
      <c r="AO14" s="146">
        <f t="shared" si="18"/>
        <v>1.5082357610637032E-2</v>
      </c>
      <c r="AP14" s="146">
        <f t="shared" si="19"/>
        <v>1.5018883391398542E-2</v>
      </c>
      <c r="AQ14" s="207">
        <f t="shared" si="20"/>
        <v>1.0000000000000113E-2</v>
      </c>
      <c r="AR14" s="48" t="str">
        <f>INDEX($AJ$6:$AJ$48,MATCH(AS14,AK$6:AK$48,0))</f>
        <v>四條畷市</v>
      </c>
      <c r="AS14" s="146">
        <f t="shared" si="22"/>
        <v>5.4156171284634761E-3</v>
      </c>
      <c r="AT14" s="146">
        <f t="shared" si="23"/>
        <v>6.5095690665277961E-3</v>
      </c>
      <c r="AU14" s="207">
        <f t="shared" si="24"/>
        <v>-0.10999999999999995</v>
      </c>
      <c r="AV14" s="149"/>
      <c r="AW14" s="146">
        <f t="shared" si="42"/>
        <v>1.0390507413074141E-2</v>
      </c>
      <c r="AX14" s="146">
        <f t="shared" si="25"/>
        <v>1.024281316579353E-2</v>
      </c>
      <c r="AY14" s="207">
        <f t="shared" si="26"/>
        <v>1.9999999999999879E-2</v>
      </c>
      <c r="AZ14" s="146">
        <f t="shared" si="27"/>
        <v>5.1329903591432894E-3</v>
      </c>
      <c r="BA14" s="146">
        <f t="shared" si="28"/>
        <v>5.1056089969386837E-3</v>
      </c>
      <c r="BB14" s="207">
        <f t="shared" si="29"/>
        <v>0</v>
      </c>
      <c r="BC14" s="104">
        <v>0</v>
      </c>
      <c r="BD14" s="149"/>
    </row>
    <row r="15" spans="2:56" s="51" customFormat="1" ht="13.5" customHeight="1">
      <c r="B15" s="54">
        <v>10</v>
      </c>
      <c r="C15" s="47" t="s">
        <v>59</v>
      </c>
      <c r="D15" s="140">
        <v>11833</v>
      </c>
      <c r="E15" s="104">
        <v>2098</v>
      </c>
      <c r="F15" s="140">
        <f t="shared" ref="F15:F18" si="109">D15-E15</f>
        <v>9735</v>
      </c>
      <c r="G15" s="141">
        <v>207</v>
      </c>
      <c r="H15" s="142">
        <f t="shared" si="1"/>
        <v>1.7493450519732952E-2</v>
      </c>
      <c r="I15" s="141">
        <f t="shared" ref="I15:I21" si="110">SUM(K15,M15)</f>
        <v>567</v>
      </c>
      <c r="J15" s="142">
        <f t="shared" si="1"/>
        <v>4.7916842727964169E-2</v>
      </c>
      <c r="K15" s="141">
        <v>177</v>
      </c>
      <c r="L15" s="142">
        <f t="shared" ref="L15" si="111">IFERROR(K15/$D15,"-")</f>
        <v>1.4958167835713682E-2</v>
      </c>
      <c r="M15" s="141">
        <v>390</v>
      </c>
      <c r="N15" s="142">
        <f t="shared" ref="N15" si="112">IFERROR(M15/$D15,"-")</f>
        <v>3.2958674892250489E-2</v>
      </c>
      <c r="O15" s="141">
        <v>2</v>
      </c>
      <c r="P15" s="142">
        <f t="shared" ref="P15" si="113">IFERROR(O15/$D15,"-")</f>
        <v>1.6901884560128455E-4</v>
      </c>
      <c r="Q15" s="141">
        <f t="shared" ref="Q15:Q21" si="114">SUM(S15,U15)</f>
        <v>1322</v>
      </c>
      <c r="R15" s="142">
        <f t="shared" ref="R15" si="115">IFERROR(Q15/$D15,"-")</f>
        <v>0.11172145694244909</v>
      </c>
      <c r="S15" s="141">
        <v>106</v>
      </c>
      <c r="T15" s="142">
        <f t="shared" ref="T15" si="116">IFERROR(S15/$D15,"-")</f>
        <v>8.9579988168680801E-3</v>
      </c>
      <c r="U15" s="141">
        <v>1216</v>
      </c>
      <c r="V15" s="142">
        <f t="shared" ref="V15" si="117">IFERROR(U15/$D15,"-")</f>
        <v>0.10276345812558101</v>
      </c>
      <c r="W15" s="141">
        <v>7365</v>
      </c>
      <c r="X15" s="142">
        <f t="shared" ref="X15" si="118">IFERROR(W15/$D15,"-")</f>
        <v>0.62241189892673032</v>
      </c>
      <c r="Y15" s="141">
        <v>66</v>
      </c>
      <c r="Z15" s="142">
        <f t="shared" ref="Z15" si="119">IFERROR(Y15/$D15,"-")</f>
        <v>5.5776219048423899E-3</v>
      </c>
      <c r="AA15" s="141">
        <f t="shared" si="12"/>
        <v>2304</v>
      </c>
      <c r="AB15" s="142">
        <f t="shared" ref="AB15" si="120">IFERROR(AA15/$D15,"-")</f>
        <v>0.19470971013267979</v>
      </c>
      <c r="AC15" s="141">
        <v>651</v>
      </c>
      <c r="AD15" s="142">
        <f t="shared" ref="AD15" si="121">IFERROR(AC15/$D15,"-")</f>
        <v>5.501563424321812E-2</v>
      </c>
      <c r="AE15" s="141">
        <v>1653</v>
      </c>
      <c r="AF15" s="142">
        <f t="shared" ref="AF15" si="122">IFERROR(AE15/$D15,"-")</f>
        <v>0.13969407588946167</v>
      </c>
      <c r="AG15" s="152"/>
      <c r="AH15" s="96" t="s">
        <v>13</v>
      </c>
      <c r="AI15" s="155">
        <f t="shared" si="41"/>
        <v>9.4791091478004779E-3</v>
      </c>
      <c r="AJ15" s="96" t="s">
        <v>13</v>
      </c>
      <c r="AK15" s="155">
        <f t="shared" si="16"/>
        <v>6.1660224553653602E-3</v>
      </c>
      <c r="AL15" s="152"/>
      <c r="AM15" s="50"/>
      <c r="AN15" s="48" t="str">
        <f t="shared" si="17"/>
        <v>高槻市</v>
      </c>
      <c r="AO15" s="146">
        <f t="shared" si="18"/>
        <v>1.4458351316357358E-2</v>
      </c>
      <c r="AP15" s="146">
        <f t="shared" si="19"/>
        <v>1.466275659824047E-2</v>
      </c>
      <c r="AQ15" s="207">
        <f t="shared" si="20"/>
        <v>-1.9999999999999879E-2</v>
      </c>
      <c r="AR15" s="48" t="str">
        <f t="shared" si="21"/>
        <v>泉佐野市</v>
      </c>
      <c r="AS15" s="146">
        <f t="shared" si="22"/>
        <v>5.4074352234322193E-3</v>
      </c>
      <c r="AT15" s="146">
        <f t="shared" si="23"/>
        <v>4.382255708464673E-3</v>
      </c>
      <c r="AU15" s="207">
        <f t="shared" si="24"/>
        <v>0.1</v>
      </c>
      <c r="AV15" s="149"/>
      <c r="AW15" s="146">
        <f t="shared" si="42"/>
        <v>1.0390507413074141E-2</v>
      </c>
      <c r="AX15" s="146">
        <f t="shared" si="25"/>
        <v>1.024281316579353E-2</v>
      </c>
      <c r="AY15" s="207">
        <f t="shared" si="26"/>
        <v>1.9999999999999879E-2</v>
      </c>
      <c r="AZ15" s="146">
        <f t="shared" si="27"/>
        <v>5.1329903591432894E-3</v>
      </c>
      <c r="BA15" s="146">
        <f t="shared" si="28"/>
        <v>5.1056089969386837E-3</v>
      </c>
      <c r="BB15" s="207">
        <f t="shared" si="29"/>
        <v>0</v>
      </c>
      <c r="BC15" s="104">
        <v>0</v>
      </c>
      <c r="BD15" s="149"/>
    </row>
    <row r="16" spans="2:56" s="51" customFormat="1" ht="13.5" customHeight="1">
      <c r="B16" s="54">
        <v>11</v>
      </c>
      <c r="C16" s="47" t="s">
        <v>60</v>
      </c>
      <c r="D16" s="140">
        <v>20031</v>
      </c>
      <c r="E16" s="104">
        <v>2900</v>
      </c>
      <c r="F16" s="140">
        <f t="shared" si="109"/>
        <v>17131</v>
      </c>
      <c r="G16" s="141">
        <v>391</v>
      </c>
      <c r="H16" s="142">
        <f t="shared" si="1"/>
        <v>1.9519744396185913E-2</v>
      </c>
      <c r="I16" s="141">
        <f t="shared" si="110"/>
        <v>761</v>
      </c>
      <c r="J16" s="142">
        <f t="shared" si="1"/>
        <v>3.7991113773650838E-2</v>
      </c>
      <c r="K16" s="141">
        <v>255</v>
      </c>
      <c r="L16" s="142">
        <f t="shared" ref="L16" si="123">IFERROR(K16/$D16,"-")</f>
        <v>1.2730268084469074E-2</v>
      </c>
      <c r="M16" s="141">
        <v>506</v>
      </c>
      <c r="N16" s="142">
        <f t="shared" ref="N16" si="124">IFERROR(M16/$D16,"-")</f>
        <v>2.5260845689181768E-2</v>
      </c>
      <c r="O16" s="141">
        <v>0</v>
      </c>
      <c r="P16" s="142">
        <f t="shared" ref="P16" si="125">IFERROR(O16/$D16,"-")</f>
        <v>0</v>
      </c>
      <c r="Q16" s="141">
        <f t="shared" si="114"/>
        <v>1748</v>
      </c>
      <c r="R16" s="142">
        <f t="shared" ref="R16" si="126">IFERROR(Q16/$D16,"-")</f>
        <v>8.7264739653537024E-2</v>
      </c>
      <c r="S16" s="141">
        <v>117</v>
      </c>
      <c r="T16" s="142">
        <f t="shared" ref="T16" si="127">IFERROR(S16/$D16,"-")</f>
        <v>5.8409465328740449E-3</v>
      </c>
      <c r="U16" s="141">
        <v>1631</v>
      </c>
      <c r="V16" s="142">
        <f t="shared" ref="V16" si="128">IFERROR(U16/$D16,"-")</f>
        <v>8.1423793120662974E-2</v>
      </c>
      <c r="W16" s="141">
        <v>12810</v>
      </c>
      <c r="X16" s="142">
        <f t="shared" ref="X16" si="129">IFERROR(W16/$D16,"-")</f>
        <v>0.63950876141979929</v>
      </c>
      <c r="Y16" s="141">
        <v>132</v>
      </c>
      <c r="Z16" s="142">
        <f t="shared" ref="Z16" si="130">IFERROR(Y16/$D16,"-")</f>
        <v>6.5897858319604614E-3</v>
      </c>
      <c r="AA16" s="141">
        <f t="shared" si="12"/>
        <v>4189</v>
      </c>
      <c r="AB16" s="142">
        <f t="shared" ref="AB16" si="131">IFERROR(AA16/$D16,"-")</f>
        <v>0.20912585492486646</v>
      </c>
      <c r="AC16" s="141">
        <v>1273</v>
      </c>
      <c r="AD16" s="142">
        <f t="shared" ref="AD16" si="132">IFERROR(AC16/$D16,"-")</f>
        <v>6.355149518246718E-2</v>
      </c>
      <c r="AE16" s="141">
        <v>2916</v>
      </c>
      <c r="AF16" s="142">
        <f t="shared" ref="AF16" si="133">IFERROR(AE16/$D16,"-")</f>
        <v>0.14557435974239927</v>
      </c>
      <c r="AG16" s="152"/>
      <c r="AH16" s="96" t="s">
        <v>14</v>
      </c>
      <c r="AI16" s="155">
        <f t="shared" si="41"/>
        <v>1.2514162117622823E-2</v>
      </c>
      <c r="AJ16" s="96" t="s">
        <v>14</v>
      </c>
      <c r="AK16" s="155">
        <f t="shared" si="16"/>
        <v>5.3043567823668758E-3</v>
      </c>
      <c r="AL16" s="152"/>
      <c r="AM16" s="50"/>
      <c r="AN16" s="48" t="str">
        <f t="shared" si="17"/>
        <v>河内長野市</v>
      </c>
      <c r="AO16" s="146">
        <f t="shared" si="18"/>
        <v>1.4444444444444444E-2</v>
      </c>
      <c r="AP16" s="146">
        <f t="shared" si="19"/>
        <v>1.344850207741089E-2</v>
      </c>
      <c r="AQ16" s="207">
        <f t="shared" si="20"/>
        <v>9.9999999999999922E-2</v>
      </c>
      <c r="AR16" s="48" t="str">
        <f t="shared" si="21"/>
        <v>池田市</v>
      </c>
      <c r="AS16" s="146">
        <f t="shared" si="22"/>
        <v>5.3774017968391367E-3</v>
      </c>
      <c r="AT16" s="146">
        <f t="shared" si="23"/>
        <v>5.4948782307848859E-3</v>
      </c>
      <c r="AU16" s="207">
        <f t="shared" si="24"/>
        <v>-9.9999999999999395E-3</v>
      </c>
      <c r="AV16" s="149"/>
      <c r="AW16" s="146">
        <f t="shared" si="42"/>
        <v>1.0390507413074141E-2</v>
      </c>
      <c r="AX16" s="146">
        <f t="shared" si="25"/>
        <v>1.024281316579353E-2</v>
      </c>
      <c r="AY16" s="207">
        <f t="shared" si="26"/>
        <v>1.9999999999999879E-2</v>
      </c>
      <c r="AZ16" s="146">
        <f t="shared" si="27"/>
        <v>5.1329903591432894E-3</v>
      </c>
      <c r="BA16" s="146">
        <f t="shared" si="28"/>
        <v>5.1056089969386837E-3</v>
      </c>
      <c r="BB16" s="207">
        <f t="shared" si="29"/>
        <v>0</v>
      </c>
      <c r="BC16" s="104">
        <v>0</v>
      </c>
      <c r="BD16" s="149"/>
    </row>
    <row r="17" spans="2:56" s="51" customFormat="1" ht="13.5" customHeight="1">
      <c r="B17" s="54">
        <v>12</v>
      </c>
      <c r="C17" s="47" t="s">
        <v>138</v>
      </c>
      <c r="D17" s="140">
        <v>10247</v>
      </c>
      <c r="E17" s="104">
        <v>1289</v>
      </c>
      <c r="F17" s="140">
        <f t="shared" si="109"/>
        <v>8958</v>
      </c>
      <c r="G17" s="141">
        <v>183</v>
      </c>
      <c r="H17" s="142">
        <f t="shared" si="1"/>
        <v>1.7858885527471453E-2</v>
      </c>
      <c r="I17" s="141">
        <f t="shared" si="110"/>
        <v>325</v>
      </c>
      <c r="J17" s="142">
        <f t="shared" si="1"/>
        <v>3.1716599980482089E-2</v>
      </c>
      <c r="K17" s="141">
        <v>82</v>
      </c>
      <c r="L17" s="142">
        <f t="shared" ref="L17" si="134">IFERROR(K17/$D17,"-")</f>
        <v>8.0023421489216363E-3</v>
      </c>
      <c r="M17" s="141">
        <v>243</v>
      </c>
      <c r="N17" s="142">
        <f t="shared" ref="N17" si="135">IFERROR(M17/$D17,"-")</f>
        <v>2.3714257831560458E-2</v>
      </c>
      <c r="O17" s="141">
        <v>0</v>
      </c>
      <c r="P17" s="142">
        <f t="shared" ref="P17" si="136">IFERROR(O17/$D17,"-")</f>
        <v>0</v>
      </c>
      <c r="Q17" s="141">
        <f t="shared" si="114"/>
        <v>781</v>
      </c>
      <c r="R17" s="142">
        <f t="shared" ref="R17" si="137">IFERROR(Q17/$D17,"-")</f>
        <v>7.6217429491558505E-2</v>
      </c>
      <c r="S17" s="141">
        <v>78</v>
      </c>
      <c r="T17" s="142">
        <f t="shared" ref="T17" si="138">IFERROR(S17/$D17,"-")</f>
        <v>7.6119839953157024E-3</v>
      </c>
      <c r="U17" s="141">
        <v>703</v>
      </c>
      <c r="V17" s="142">
        <f t="shared" ref="V17" si="139">IFERROR(U17/$D17,"-")</f>
        <v>6.8605445496242798E-2</v>
      </c>
      <c r="W17" s="141">
        <v>6647</v>
      </c>
      <c r="X17" s="142">
        <f t="shared" ref="X17" si="140">IFERROR(W17/$D17,"-")</f>
        <v>0.64867766175465991</v>
      </c>
      <c r="Y17" s="141">
        <v>66</v>
      </c>
      <c r="Z17" s="142">
        <f t="shared" ref="Z17" si="141">IFERROR(Y17/$D17,"-")</f>
        <v>6.4409095344979015E-3</v>
      </c>
      <c r="AA17" s="141">
        <f t="shared" si="12"/>
        <v>2245</v>
      </c>
      <c r="AB17" s="142">
        <f t="shared" ref="AB17" si="142">IFERROR(AA17/$D17,"-")</f>
        <v>0.21908851371133015</v>
      </c>
      <c r="AC17" s="141">
        <v>661</v>
      </c>
      <c r="AD17" s="142">
        <f t="shared" ref="AD17" si="143">IFERROR(AC17/$D17,"-")</f>
        <v>6.4506684883380502E-2</v>
      </c>
      <c r="AE17" s="141">
        <v>1584</v>
      </c>
      <c r="AF17" s="142">
        <f t="shared" ref="AF17" si="144">IFERROR(AE17/$D17,"-")</f>
        <v>0.15458182882794963</v>
      </c>
      <c r="AG17" s="152"/>
      <c r="AH17" s="96" t="s">
        <v>9</v>
      </c>
      <c r="AI17" s="155">
        <f t="shared" si="41"/>
        <v>1.3228712254263215E-2</v>
      </c>
      <c r="AJ17" s="96" t="s">
        <v>9</v>
      </c>
      <c r="AK17" s="155">
        <f t="shared" si="16"/>
        <v>4.7306101637301003E-3</v>
      </c>
      <c r="AL17" s="152"/>
      <c r="AM17" s="50"/>
      <c r="AN17" s="48" t="str">
        <f t="shared" si="17"/>
        <v>箕面市</v>
      </c>
      <c r="AO17" s="146">
        <f t="shared" si="18"/>
        <v>1.4388489208633094E-2</v>
      </c>
      <c r="AP17" s="146">
        <f t="shared" si="19"/>
        <v>1.402571380864919E-2</v>
      </c>
      <c r="AQ17" s="207">
        <f t="shared" si="20"/>
        <v>3.9999999999999931E-2</v>
      </c>
      <c r="AR17" s="48" t="str">
        <f t="shared" si="21"/>
        <v>枚方市</v>
      </c>
      <c r="AS17" s="146">
        <f t="shared" si="22"/>
        <v>5.3043567823668758E-3</v>
      </c>
      <c r="AT17" s="146">
        <f t="shared" si="23"/>
        <v>5.0255749901634656E-3</v>
      </c>
      <c r="AU17" s="207">
        <f t="shared" si="24"/>
        <v>2.9999999999999992E-2</v>
      </c>
      <c r="AV17" s="149"/>
      <c r="AW17" s="146">
        <f t="shared" si="42"/>
        <v>1.0390507413074141E-2</v>
      </c>
      <c r="AX17" s="146">
        <f t="shared" si="25"/>
        <v>1.024281316579353E-2</v>
      </c>
      <c r="AY17" s="207">
        <f t="shared" si="26"/>
        <v>1.9999999999999879E-2</v>
      </c>
      <c r="AZ17" s="146">
        <f t="shared" si="27"/>
        <v>5.1329903591432894E-3</v>
      </c>
      <c r="BA17" s="146">
        <f t="shared" si="28"/>
        <v>5.1056089969386837E-3</v>
      </c>
      <c r="BB17" s="207">
        <f t="shared" si="29"/>
        <v>0</v>
      </c>
      <c r="BC17" s="104">
        <v>0</v>
      </c>
      <c r="BD17" s="149"/>
    </row>
    <row r="18" spans="2:56" s="51" customFormat="1" ht="13.5" customHeight="1">
      <c r="B18" s="54">
        <v>13</v>
      </c>
      <c r="C18" s="47" t="s">
        <v>139</v>
      </c>
      <c r="D18" s="140">
        <v>17663</v>
      </c>
      <c r="E18" s="104">
        <v>1965</v>
      </c>
      <c r="F18" s="140">
        <f t="shared" si="109"/>
        <v>15698</v>
      </c>
      <c r="G18" s="141">
        <v>270</v>
      </c>
      <c r="H18" s="142">
        <f t="shared" si="1"/>
        <v>1.5286191473702089E-2</v>
      </c>
      <c r="I18" s="141">
        <f t="shared" si="110"/>
        <v>583</v>
      </c>
      <c r="J18" s="142">
        <f t="shared" si="1"/>
        <v>3.3006850478401177E-2</v>
      </c>
      <c r="K18" s="141">
        <v>164</v>
      </c>
      <c r="L18" s="142">
        <f t="shared" ref="L18" si="145">IFERROR(K18/$D18,"-")</f>
        <v>9.2849459321746024E-3</v>
      </c>
      <c r="M18" s="141">
        <v>419</v>
      </c>
      <c r="N18" s="142">
        <f t="shared" ref="N18" si="146">IFERROR(M18/$D18,"-")</f>
        <v>2.3721904546226576E-2</v>
      </c>
      <c r="O18" s="141">
        <v>0</v>
      </c>
      <c r="P18" s="142">
        <f t="shared" ref="P18" si="147">IFERROR(O18/$D18,"-")</f>
        <v>0</v>
      </c>
      <c r="Q18" s="141">
        <f t="shared" si="114"/>
        <v>1112</v>
      </c>
      <c r="R18" s="142">
        <f t="shared" ref="R18" si="148">IFERROR(Q18/$D18,"-")</f>
        <v>6.2956462662061938E-2</v>
      </c>
      <c r="S18" s="141">
        <v>76</v>
      </c>
      <c r="T18" s="142">
        <f t="shared" ref="T18" si="149">IFERROR(S18/$D18,"-")</f>
        <v>4.3027798222272547E-3</v>
      </c>
      <c r="U18" s="141">
        <v>1036</v>
      </c>
      <c r="V18" s="142">
        <f t="shared" ref="V18" si="150">IFERROR(U18/$D18,"-")</f>
        <v>5.865368283983468E-2</v>
      </c>
      <c r="W18" s="141">
        <v>11773</v>
      </c>
      <c r="X18" s="142">
        <f t="shared" ref="X18" si="151">IFERROR(W18/$D18,"-")</f>
        <v>0.66653456377738773</v>
      </c>
      <c r="Y18" s="141">
        <v>87</v>
      </c>
      <c r="Z18" s="142">
        <f t="shared" ref="Z18" si="152">IFERROR(Y18/$D18,"-")</f>
        <v>4.9255505859706729E-3</v>
      </c>
      <c r="AA18" s="141">
        <f t="shared" si="12"/>
        <v>3838</v>
      </c>
      <c r="AB18" s="142">
        <f t="shared" ref="AB18" si="153">IFERROR(AA18/$D18,"-")</f>
        <v>0.21729038102247636</v>
      </c>
      <c r="AC18" s="141">
        <v>1065</v>
      </c>
      <c r="AD18" s="142">
        <f t="shared" ref="AD18" si="154">IFERROR(AC18/$D18,"-")</f>
        <v>6.0295533035158243E-2</v>
      </c>
      <c r="AE18" s="141">
        <v>2773</v>
      </c>
      <c r="AF18" s="142">
        <f t="shared" ref="AF18" si="155">IFERROR(AE18/$D18,"-")</f>
        <v>0.15699484798731811</v>
      </c>
      <c r="AG18" s="152"/>
      <c r="AH18" s="96" t="s">
        <v>21</v>
      </c>
      <c r="AI18" s="155">
        <f t="shared" si="41"/>
        <v>1.1573004875545292E-2</v>
      </c>
      <c r="AJ18" s="96" t="s">
        <v>21</v>
      </c>
      <c r="AK18" s="155">
        <f t="shared" si="16"/>
        <v>4.6189376443418013E-3</v>
      </c>
      <c r="AL18" s="152"/>
      <c r="AM18" s="50"/>
      <c r="AN18" s="48" t="str">
        <f t="shared" si="17"/>
        <v>大阪狭山市</v>
      </c>
      <c r="AO18" s="146">
        <f t="shared" si="18"/>
        <v>1.3765182186234818E-2</v>
      </c>
      <c r="AP18" s="146">
        <f t="shared" si="19"/>
        <v>1.5331177386513356E-2</v>
      </c>
      <c r="AQ18" s="207">
        <f t="shared" si="20"/>
        <v>-0.14999999999999997</v>
      </c>
      <c r="AR18" s="48" t="str">
        <f t="shared" si="21"/>
        <v>貝塚市</v>
      </c>
      <c r="AS18" s="146">
        <f t="shared" si="22"/>
        <v>5.2774940415389856E-3</v>
      </c>
      <c r="AT18" s="146">
        <f t="shared" si="23"/>
        <v>5.221477678182926E-3</v>
      </c>
      <c r="AU18" s="207">
        <f t="shared" si="24"/>
        <v>1.0000000000000026E-2</v>
      </c>
      <c r="AV18" s="149"/>
      <c r="AW18" s="146">
        <f t="shared" si="42"/>
        <v>1.0390507413074141E-2</v>
      </c>
      <c r="AX18" s="146">
        <f t="shared" si="25"/>
        <v>1.024281316579353E-2</v>
      </c>
      <c r="AY18" s="207">
        <f t="shared" si="26"/>
        <v>1.9999999999999879E-2</v>
      </c>
      <c r="AZ18" s="146">
        <f t="shared" si="27"/>
        <v>5.1329903591432894E-3</v>
      </c>
      <c r="BA18" s="146">
        <f t="shared" si="28"/>
        <v>5.1056089969386837E-3</v>
      </c>
      <c r="BB18" s="207">
        <f t="shared" si="29"/>
        <v>0</v>
      </c>
      <c r="BC18" s="104">
        <v>0</v>
      </c>
      <c r="BD18" s="149"/>
    </row>
    <row r="19" spans="2:56" s="51" customFormat="1" ht="13.5" customHeight="1">
      <c r="B19" s="54">
        <v>14</v>
      </c>
      <c r="C19" s="47" t="s">
        <v>140</v>
      </c>
      <c r="D19" s="140">
        <v>13545</v>
      </c>
      <c r="E19" s="104">
        <v>1636</v>
      </c>
      <c r="F19" s="140">
        <f>D19-E19</f>
        <v>11909</v>
      </c>
      <c r="G19" s="141">
        <v>232</v>
      </c>
      <c r="H19" s="142">
        <f t="shared" si="1"/>
        <v>1.7128091546696197E-2</v>
      </c>
      <c r="I19" s="141">
        <f t="shared" si="110"/>
        <v>473</v>
      </c>
      <c r="J19" s="142">
        <f t="shared" si="1"/>
        <v>3.4920634920634921E-2</v>
      </c>
      <c r="K19" s="141">
        <v>127</v>
      </c>
      <c r="L19" s="142">
        <f t="shared" ref="L19" si="156">IFERROR(K19/$D19,"-")</f>
        <v>9.3761535622000746E-3</v>
      </c>
      <c r="M19" s="141">
        <v>346</v>
      </c>
      <c r="N19" s="142">
        <f t="shared" ref="N19" si="157">IFERROR(M19/$D19,"-")</f>
        <v>2.5544481358434845E-2</v>
      </c>
      <c r="O19" s="141">
        <v>0</v>
      </c>
      <c r="P19" s="142">
        <f t="shared" ref="P19" si="158">IFERROR(O19/$D19,"-")</f>
        <v>0</v>
      </c>
      <c r="Q19" s="141">
        <f t="shared" si="114"/>
        <v>931</v>
      </c>
      <c r="R19" s="142">
        <f t="shared" ref="R19" si="159">IFERROR(Q19/$D19,"-")</f>
        <v>6.873385012919897E-2</v>
      </c>
      <c r="S19" s="141">
        <v>91</v>
      </c>
      <c r="T19" s="142">
        <f t="shared" ref="T19" si="160">IFERROR(S19/$D19,"-")</f>
        <v>6.7183462532299744E-3</v>
      </c>
      <c r="U19" s="141">
        <v>840</v>
      </c>
      <c r="V19" s="142">
        <f t="shared" ref="V19" si="161">IFERROR(U19/$D19,"-")</f>
        <v>6.2015503875968991E-2</v>
      </c>
      <c r="W19" s="141">
        <v>8774</v>
      </c>
      <c r="X19" s="142">
        <f t="shared" ref="X19" si="162">IFERROR(W19/$D19,"-")</f>
        <v>0.64776670358065702</v>
      </c>
      <c r="Y19" s="141">
        <v>79</v>
      </c>
      <c r="Z19" s="142">
        <f t="shared" ref="Z19" si="163">IFERROR(Y19/$D19,"-")</f>
        <v>5.832410483573274E-3</v>
      </c>
      <c r="AA19" s="141">
        <f t="shared" si="12"/>
        <v>3056</v>
      </c>
      <c r="AB19" s="142">
        <f t="shared" ref="AB19" si="164">IFERROR(AA19/$D19,"-")</f>
        <v>0.22561830933923957</v>
      </c>
      <c r="AC19" s="141">
        <v>942</v>
      </c>
      <c r="AD19" s="142">
        <f t="shared" ref="AD19" si="165">IFERROR(AC19/$D19,"-")</f>
        <v>6.9545957918050946E-2</v>
      </c>
      <c r="AE19" s="141">
        <v>2114</v>
      </c>
      <c r="AF19" s="142">
        <f t="shared" ref="AF19" si="166">IFERROR(AE19/$D19,"-")</f>
        <v>0.15607235142118864</v>
      </c>
      <c r="AG19" s="152"/>
      <c r="AH19" s="96" t="s">
        <v>47</v>
      </c>
      <c r="AI19" s="155">
        <f t="shared" si="41"/>
        <v>7.5103266992114157E-3</v>
      </c>
      <c r="AJ19" s="96" t="s">
        <v>47</v>
      </c>
      <c r="AK19" s="155">
        <f t="shared" si="16"/>
        <v>5.4074352234322193E-3</v>
      </c>
      <c r="AL19" s="152"/>
      <c r="AM19" s="50"/>
      <c r="AN19" s="48" t="str">
        <f t="shared" si="17"/>
        <v>羽曳野市</v>
      </c>
      <c r="AO19" s="146">
        <f t="shared" si="18"/>
        <v>1.3585694379934975E-2</v>
      </c>
      <c r="AP19" s="146">
        <f t="shared" si="19"/>
        <v>1.5431728113366159E-2</v>
      </c>
      <c r="AQ19" s="207">
        <f t="shared" si="20"/>
        <v>-0.18000000000000013</v>
      </c>
      <c r="AR19" s="48" t="str">
        <f t="shared" si="21"/>
        <v>高石市</v>
      </c>
      <c r="AS19" s="146">
        <f t="shared" si="22"/>
        <v>5.1976308473347032E-3</v>
      </c>
      <c r="AT19" s="146">
        <f t="shared" si="23"/>
        <v>5.4712758020392938E-3</v>
      </c>
      <c r="AU19" s="207">
        <f t="shared" si="24"/>
        <v>-2.9999999999999992E-2</v>
      </c>
      <c r="AV19" s="149"/>
      <c r="AW19" s="146">
        <f t="shared" si="42"/>
        <v>1.0390507413074141E-2</v>
      </c>
      <c r="AX19" s="146">
        <f t="shared" si="25"/>
        <v>1.024281316579353E-2</v>
      </c>
      <c r="AY19" s="207">
        <f t="shared" si="26"/>
        <v>1.9999999999999879E-2</v>
      </c>
      <c r="AZ19" s="146">
        <f t="shared" si="27"/>
        <v>5.1329903591432894E-3</v>
      </c>
      <c r="BA19" s="146">
        <f t="shared" si="28"/>
        <v>5.1056089969386837E-3</v>
      </c>
      <c r="BB19" s="207">
        <f t="shared" si="29"/>
        <v>0</v>
      </c>
      <c r="BC19" s="104">
        <v>0</v>
      </c>
      <c r="BD19" s="149"/>
    </row>
    <row r="20" spans="2:56" s="51" customFormat="1" ht="13.5" customHeight="1">
      <c r="B20" s="54">
        <v>15</v>
      </c>
      <c r="C20" s="47" t="s">
        <v>141</v>
      </c>
      <c r="D20" s="140">
        <v>21943</v>
      </c>
      <c r="E20" s="104">
        <v>2890</v>
      </c>
      <c r="F20" s="140">
        <f t="shared" ref="F20:F21" si="167">D20-E20</f>
        <v>19053</v>
      </c>
      <c r="G20" s="141">
        <v>419</v>
      </c>
      <c r="H20" s="142">
        <f t="shared" si="1"/>
        <v>1.9094927767397348E-2</v>
      </c>
      <c r="I20" s="141">
        <f t="shared" si="110"/>
        <v>842</v>
      </c>
      <c r="J20" s="142">
        <f t="shared" si="1"/>
        <v>3.8372146014674383E-2</v>
      </c>
      <c r="K20" s="141">
        <v>214</v>
      </c>
      <c r="L20" s="142">
        <f t="shared" ref="L20" si="168">IFERROR(K20/$D20,"-")</f>
        <v>9.7525406735633237E-3</v>
      </c>
      <c r="M20" s="141">
        <v>628</v>
      </c>
      <c r="N20" s="142">
        <f t="shared" ref="N20" si="169">IFERROR(M20/$D20,"-")</f>
        <v>2.8619605341111059E-2</v>
      </c>
      <c r="O20" s="141">
        <v>0</v>
      </c>
      <c r="P20" s="142">
        <f t="shared" ref="P20" si="170">IFERROR(O20/$D20,"-")</f>
        <v>0</v>
      </c>
      <c r="Q20" s="141">
        <f t="shared" si="114"/>
        <v>1629</v>
      </c>
      <c r="R20" s="142">
        <f t="shared" ref="R20" si="171">IFERROR(Q20/$D20,"-")</f>
        <v>7.4237797931003047E-2</v>
      </c>
      <c r="S20" s="141">
        <v>146</v>
      </c>
      <c r="T20" s="142">
        <f t="shared" ref="T20" si="172">IFERROR(S20/$D20,"-")</f>
        <v>6.6536025156086224E-3</v>
      </c>
      <c r="U20" s="141">
        <v>1483</v>
      </c>
      <c r="V20" s="142">
        <f t="shared" ref="V20" si="173">IFERROR(U20/$D20,"-")</f>
        <v>6.7584195415394427E-2</v>
      </c>
      <c r="W20" s="141">
        <v>14150</v>
      </c>
      <c r="X20" s="142">
        <f t="shared" ref="X20" si="174">IFERROR(W20/$D20,"-")</f>
        <v>0.64485257257439732</v>
      </c>
      <c r="Y20" s="141">
        <v>128</v>
      </c>
      <c r="Z20" s="142">
        <f t="shared" ref="Z20" si="175">IFERROR(Y20/$D20,"-")</f>
        <v>5.8332953561500249E-3</v>
      </c>
      <c r="AA20" s="141">
        <f t="shared" si="12"/>
        <v>4775</v>
      </c>
      <c r="AB20" s="142">
        <f t="shared" ref="AB20" si="176">IFERROR(AA20/$D20,"-")</f>
        <v>0.2176092603563779</v>
      </c>
      <c r="AC20" s="141">
        <v>1456</v>
      </c>
      <c r="AD20" s="142">
        <f t="shared" ref="AD20" si="177">IFERROR(AC20/$D20,"-")</f>
        <v>6.6353734676206533E-2</v>
      </c>
      <c r="AE20" s="141">
        <v>3319</v>
      </c>
      <c r="AF20" s="142">
        <f t="shared" ref="AF20" si="178">IFERROR(AE20/$D20,"-")</f>
        <v>0.15125552568017137</v>
      </c>
      <c r="AG20" s="152"/>
      <c r="AH20" s="96" t="s">
        <v>25</v>
      </c>
      <c r="AI20" s="155">
        <f t="shared" si="41"/>
        <v>1.190057451049361E-2</v>
      </c>
      <c r="AJ20" s="96" t="s">
        <v>25</v>
      </c>
      <c r="AK20" s="155">
        <f t="shared" si="16"/>
        <v>4.9829991792707234E-3</v>
      </c>
      <c r="AL20" s="152"/>
      <c r="AM20" s="50"/>
      <c r="AN20" s="48" t="str">
        <f t="shared" si="17"/>
        <v>茨木市</v>
      </c>
      <c r="AO20" s="146">
        <f t="shared" si="18"/>
        <v>1.3228712254263215E-2</v>
      </c>
      <c r="AP20" s="146">
        <f t="shared" si="19"/>
        <v>1.263052030644541E-2</v>
      </c>
      <c r="AQ20" s="207">
        <f t="shared" si="20"/>
        <v>5.9999999999999984E-2</v>
      </c>
      <c r="AR20" s="48" t="str">
        <f t="shared" si="21"/>
        <v>岸和田市</v>
      </c>
      <c r="AS20" s="146">
        <f t="shared" si="22"/>
        <v>5.1694211757603199E-3</v>
      </c>
      <c r="AT20" s="146">
        <f t="shared" si="23"/>
        <v>5.1018436207629575E-3</v>
      </c>
      <c r="AU20" s="207">
        <f t="shared" si="24"/>
        <v>9.9999999999999395E-3</v>
      </c>
      <c r="AV20" s="149"/>
      <c r="AW20" s="146">
        <f t="shared" si="42"/>
        <v>1.0390507413074141E-2</v>
      </c>
      <c r="AX20" s="146">
        <f t="shared" si="25"/>
        <v>1.024281316579353E-2</v>
      </c>
      <c r="AY20" s="207">
        <f t="shared" si="26"/>
        <v>1.9999999999999879E-2</v>
      </c>
      <c r="AZ20" s="146">
        <f t="shared" si="27"/>
        <v>5.1329903591432894E-3</v>
      </c>
      <c r="BA20" s="146">
        <f t="shared" si="28"/>
        <v>5.1056089969386837E-3</v>
      </c>
      <c r="BB20" s="207">
        <f t="shared" si="29"/>
        <v>0</v>
      </c>
      <c r="BC20" s="104">
        <v>0</v>
      </c>
      <c r="BD20" s="149"/>
    </row>
    <row r="21" spans="2:56" s="51" customFormat="1" ht="13.5" customHeight="1">
      <c r="B21" s="54">
        <v>16</v>
      </c>
      <c r="C21" s="47" t="s">
        <v>61</v>
      </c>
      <c r="D21" s="140">
        <v>14408</v>
      </c>
      <c r="E21" s="104">
        <v>1812</v>
      </c>
      <c r="F21" s="140">
        <f t="shared" si="167"/>
        <v>12596</v>
      </c>
      <c r="G21" s="141">
        <v>276</v>
      </c>
      <c r="H21" s="142">
        <f t="shared" si="1"/>
        <v>1.9156024430871738E-2</v>
      </c>
      <c r="I21" s="141">
        <f t="shared" si="110"/>
        <v>531</v>
      </c>
      <c r="J21" s="142">
        <f t="shared" si="1"/>
        <v>3.6854525263742367E-2</v>
      </c>
      <c r="K21" s="141">
        <v>156</v>
      </c>
      <c r="L21" s="142">
        <f t="shared" ref="L21" si="179">IFERROR(K21/$D21,"-")</f>
        <v>1.0827318156579679E-2</v>
      </c>
      <c r="M21" s="141">
        <v>375</v>
      </c>
      <c r="N21" s="142">
        <f t="shared" ref="N21" si="180">IFERROR(M21/$D21,"-")</f>
        <v>2.6027207107162689E-2</v>
      </c>
      <c r="O21" s="141">
        <v>0</v>
      </c>
      <c r="P21" s="142">
        <f t="shared" ref="P21" si="181">IFERROR(O21/$D21,"-")</f>
        <v>0</v>
      </c>
      <c r="Q21" s="141">
        <f t="shared" si="114"/>
        <v>1005</v>
      </c>
      <c r="R21" s="142">
        <f t="shared" ref="R21" si="182">IFERROR(Q21/$D21,"-")</f>
        <v>6.9752915047195996E-2</v>
      </c>
      <c r="S21" s="141">
        <v>77</v>
      </c>
      <c r="T21" s="142">
        <f t="shared" ref="T21" si="183">IFERROR(S21/$D21,"-")</f>
        <v>5.3442531926707381E-3</v>
      </c>
      <c r="U21" s="141">
        <v>928</v>
      </c>
      <c r="V21" s="142">
        <f t="shared" ref="V21" si="184">IFERROR(U21/$D21,"-")</f>
        <v>6.4408661854525262E-2</v>
      </c>
      <c r="W21" s="141">
        <v>9068</v>
      </c>
      <c r="X21" s="142">
        <f t="shared" ref="X21" si="185">IFERROR(W21/$D21,"-")</f>
        <v>0.62937257079400333</v>
      </c>
      <c r="Y21" s="141">
        <v>86</v>
      </c>
      <c r="Z21" s="142">
        <f t="shared" ref="Z21" si="186">IFERROR(Y21/$D21,"-")</f>
        <v>5.9689061632426429E-3</v>
      </c>
      <c r="AA21" s="141">
        <f t="shared" si="12"/>
        <v>3442</v>
      </c>
      <c r="AB21" s="142">
        <f t="shared" ref="AB21" si="187">IFERROR(AA21/$D21,"-")</f>
        <v>0.23889505830094393</v>
      </c>
      <c r="AC21" s="141">
        <v>1055</v>
      </c>
      <c r="AD21" s="142">
        <f t="shared" ref="AD21" si="188">IFERROR(AC21/$D21,"-")</f>
        <v>7.3223209328151032E-2</v>
      </c>
      <c r="AE21" s="141">
        <v>2387</v>
      </c>
      <c r="AF21" s="142">
        <f t="shared" ref="AF21" si="189">IFERROR(AE21/$D21,"-")</f>
        <v>0.16567184897279288</v>
      </c>
      <c r="AG21" s="152"/>
      <c r="AH21" s="96" t="s">
        <v>15</v>
      </c>
      <c r="AI21" s="155">
        <f t="shared" si="41"/>
        <v>1.5082357610637032E-2</v>
      </c>
      <c r="AJ21" s="96" t="s">
        <v>15</v>
      </c>
      <c r="AK21" s="155">
        <f t="shared" si="16"/>
        <v>4.7344994755195192E-3</v>
      </c>
      <c r="AL21" s="152"/>
      <c r="AM21" s="50"/>
      <c r="AN21" s="48" t="str">
        <f t="shared" si="17"/>
        <v>忠岡町</v>
      </c>
      <c r="AO21" s="146">
        <f t="shared" si="18"/>
        <v>1.2932674020540129E-2</v>
      </c>
      <c r="AP21" s="146">
        <f t="shared" si="19"/>
        <v>1.1650485436893204E-2</v>
      </c>
      <c r="AQ21" s="207">
        <f t="shared" si="20"/>
        <v>0.11999999999999997</v>
      </c>
      <c r="AR21" s="48" t="str">
        <f t="shared" si="21"/>
        <v>能勢町</v>
      </c>
      <c r="AS21" s="146">
        <f t="shared" si="22"/>
        <v>5.1203277009728623E-3</v>
      </c>
      <c r="AT21" s="146">
        <f t="shared" si="23"/>
        <v>6.8277310924369748E-3</v>
      </c>
      <c r="AU21" s="207">
        <f t="shared" si="24"/>
        <v>-0.16999999999999993</v>
      </c>
      <c r="AV21" s="149"/>
      <c r="AW21" s="146">
        <f t="shared" si="42"/>
        <v>1.0390507413074141E-2</v>
      </c>
      <c r="AX21" s="146">
        <f t="shared" si="25"/>
        <v>1.024281316579353E-2</v>
      </c>
      <c r="AY21" s="207">
        <f t="shared" si="26"/>
        <v>1.9999999999999879E-2</v>
      </c>
      <c r="AZ21" s="146">
        <f t="shared" si="27"/>
        <v>5.1329903591432894E-3</v>
      </c>
      <c r="BA21" s="146">
        <f t="shared" si="28"/>
        <v>5.1056089969386837E-3</v>
      </c>
      <c r="BB21" s="207">
        <f t="shared" si="29"/>
        <v>0</v>
      </c>
      <c r="BC21" s="104">
        <v>0</v>
      </c>
      <c r="BD21" s="149"/>
    </row>
    <row r="22" spans="2:56" s="51" customFormat="1" ht="13.5" customHeight="1">
      <c r="B22" s="54">
        <v>17</v>
      </c>
      <c r="C22" s="47" t="s">
        <v>142</v>
      </c>
      <c r="D22" s="140">
        <v>20478</v>
      </c>
      <c r="E22" s="104">
        <v>2717</v>
      </c>
      <c r="F22" s="140">
        <f>D22-E22</f>
        <v>17761</v>
      </c>
      <c r="G22" s="141">
        <v>443</v>
      </c>
      <c r="H22" s="142">
        <f t="shared" si="1"/>
        <v>2.1632971969918938E-2</v>
      </c>
      <c r="I22" s="141">
        <f>SUM(K22,M22)</f>
        <v>787</v>
      </c>
      <c r="J22" s="142">
        <f t="shared" si="1"/>
        <v>3.8431487449946282E-2</v>
      </c>
      <c r="K22" s="141">
        <v>227</v>
      </c>
      <c r="L22" s="142">
        <f t="shared" ref="L22" si="190">IFERROR(K22/$D22,"-")</f>
        <v>1.1085066901064557E-2</v>
      </c>
      <c r="M22" s="141">
        <v>560</v>
      </c>
      <c r="N22" s="142">
        <f t="shared" ref="N22" si="191">IFERROR(M22/$D22,"-")</f>
        <v>2.7346420548881728E-2</v>
      </c>
      <c r="O22" s="141">
        <v>0</v>
      </c>
      <c r="P22" s="142">
        <f t="shared" ref="P22" si="192">IFERROR(O22/$D22,"-")</f>
        <v>0</v>
      </c>
      <c r="Q22" s="141">
        <f>SUM(S22,U22)</f>
        <v>1487</v>
      </c>
      <c r="R22" s="142">
        <f t="shared" ref="R22" si="193">IFERROR(Q22/$D22,"-")</f>
        <v>7.2614513136048442E-2</v>
      </c>
      <c r="S22" s="141">
        <v>124</v>
      </c>
      <c r="T22" s="142">
        <f t="shared" ref="T22" si="194">IFERROR(S22/$D22,"-")</f>
        <v>6.0552788358238111E-3</v>
      </c>
      <c r="U22" s="141">
        <v>1363</v>
      </c>
      <c r="V22" s="142">
        <f t="shared" ref="V22" si="195">IFERROR(U22/$D22,"-")</f>
        <v>6.6559234300224632E-2</v>
      </c>
      <c r="W22" s="141">
        <v>13291</v>
      </c>
      <c r="X22" s="142">
        <f t="shared" ref="X22" si="196">IFERROR(W22/$D22,"-")</f>
        <v>0.64903799199140544</v>
      </c>
      <c r="Y22" s="141">
        <v>105</v>
      </c>
      <c r="Z22" s="142">
        <f t="shared" ref="Z22" si="197">IFERROR(Y22/$D22,"-")</f>
        <v>5.127453852915324E-3</v>
      </c>
      <c r="AA22" s="141">
        <f t="shared" si="12"/>
        <v>4365</v>
      </c>
      <c r="AB22" s="142">
        <f t="shared" ref="AB22" si="198">IFERROR(AA22/$D22,"-")</f>
        <v>0.21315558159976561</v>
      </c>
      <c r="AC22" s="141">
        <v>1364</v>
      </c>
      <c r="AD22" s="142">
        <f t="shared" ref="AD22" si="199">IFERROR(AC22/$D22,"-")</f>
        <v>6.6608067194061926E-2</v>
      </c>
      <c r="AE22" s="141">
        <v>3001</v>
      </c>
      <c r="AF22" s="142">
        <f t="shared" ref="AF22" si="200">IFERROR(AE22/$D22,"-")</f>
        <v>0.14654751440570368</v>
      </c>
      <c r="AG22" s="152"/>
      <c r="AH22" s="96" t="s">
        <v>26</v>
      </c>
      <c r="AI22" s="155">
        <f t="shared" si="41"/>
        <v>1.4444444444444444E-2</v>
      </c>
      <c r="AJ22" s="96" t="s">
        <v>26</v>
      </c>
      <c r="AK22" s="155">
        <f t="shared" si="16"/>
        <v>5.0793650793650794E-3</v>
      </c>
      <c r="AL22" s="152"/>
      <c r="AM22" s="50"/>
      <c r="AN22" s="48" t="str">
        <f t="shared" si="17"/>
        <v>枚方市</v>
      </c>
      <c r="AO22" s="146">
        <f t="shared" si="18"/>
        <v>1.2514162117622823E-2</v>
      </c>
      <c r="AP22" s="146">
        <f t="shared" si="19"/>
        <v>1.1446149443788675E-2</v>
      </c>
      <c r="AQ22" s="207">
        <f t="shared" si="20"/>
        <v>0.11000000000000003</v>
      </c>
      <c r="AR22" s="48" t="str">
        <f t="shared" si="21"/>
        <v>熊取町</v>
      </c>
      <c r="AS22" s="146">
        <f t="shared" si="22"/>
        <v>5.1028544091851376E-3</v>
      </c>
      <c r="AT22" s="146">
        <f t="shared" si="23"/>
        <v>4.0349697377269674E-3</v>
      </c>
      <c r="AU22" s="207">
        <f t="shared" si="24"/>
        <v>0.11000000000000003</v>
      </c>
      <c r="AV22" s="149"/>
      <c r="AW22" s="146">
        <f t="shared" si="42"/>
        <v>1.0390507413074141E-2</v>
      </c>
      <c r="AX22" s="146">
        <f t="shared" si="25"/>
        <v>1.024281316579353E-2</v>
      </c>
      <c r="AY22" s="207">
        <f t="shared" si="26"/>
        <v>1.9999999999999879E-2</v>
      </c>
      <c r="AZ22" s="146">
        <f t="shared" si="27"/>
        <v>5.1329903591432894E-3</v>
      </c>
      <c r="BA22" s="146">
        <f t="shared" si="28"/>
        <v>5.1056089969386837E-3</v>
      </c>
      <c r="BB22" s="207">
        <f t="shared" si="29"/>
        <v>0</v>
      </c>
      <c r="BC22" s="104">
        <v>0</v>
      </c>
      <c r="BD22" s="149"/>
    </row>
    <row r="23" spans="2:56" s="51" customFormat="1" ht="13.5" customHeight="1">
      <c r="B23" s="54">
        <v>18</v>
      </c>
      <c r="C23" s="47" t="s">
        <v>62</v>
      </c>
      <c r="D23" s="140">
        <v>18656</v>
      </c>
      <c r="E23" s="104">
        <v>2394</v>
      </c>
      <c r="F23" s="140">
        <f t="shared" ref="F23:F26" si="201">D23-E23</f>
        <v>16262</v>
      </c>
      <c r="G23" s="141">
        <v>340</v>
      </c>
      <c r="H23" s="142">
        <f t="shared" si="1"/>
        <v>1.8224699828473412E-2</v>
      </c>
      <c r="I23" s="141">
        <f t="shared" ref="I23:I29" si="202">SUM(K23,M23)</f>
        <v>696</v>
      </c>
      <c r="J23" s="142">
        <f t="shared" si="1"/>
        <v>3.7307032590051456E-2</v>
      </c>
      <c r="K23" s="141">
        <v>192</v>
      </c>
      <c r="L23" s="142">
        <f t="shared" ref="L23" si="203">IFERROR(K23/$D23,"-")</f>
        <v>1.0291595197255575E-2</v>
      </c>
      <c r="M23" s="141">
        <v>504</v>
      </c>
      <c r="N23" s="142">
        <f t="shared" ref="N23" si="204">IFERROR(M23/$D23,"-")</f>
        <v>2.7015437392795882E-2</v>
      </c>
      <c r="O23" s="141">
        <v>0</v>
      </c>
      <c r="P23" s="142">
        <f t="shared" ref="P23" si="205">IFERROR(O23/$D23,"-")</f>
        <v>0</v>
      </c>
      <c r="Q23" s="141">
        <f t="shared" ref="Q23:Q29" si="206">SUM(S23,U23)</f>
        <v>1358</v>
      </c>
      <c r="R23" s="142">
        <f t="shared" ref="R23" si="207">IFERROR(Q23/$D23,"-")</f>
        <v>7.2791595197255574E-2</v>
      </c>
      <c r="S23" s="141">
        <v>110</v>
      </c>
      <c r="T23" s="142">
        <f t="shared" ref="T23" si="208">IFERROR(S23/$D23,"-")</f>
        <v>5.89622641509434E-3</v>
      </c>
      <c r="U23" s="141">
        <v>1248</v>
      </c>
      <c r="V23" s="142">
        <f t="shared" ref="V23" si="209">IFERROR(U23/$D23,"-")</f>
        <v>6.6895368782161235E-2</v>
      </c>
      <c r="W23" s="141">
        <v>12027</v>
      </c>
      <c r="X23" s="142">
        <f t="shared" ref="X23" si="210">IFERROR(W23/$D23,"-")</f>
        <v>0.64467195540308753</v>
      </c>
      <c r="Y23" s="141">
        <v>112</v>
      </c>
      <c r="Z23" s="142">
        <f t="shared" ref="Z23" si="211">IFERROR(Y23/$D23,"-")</f>
        <v>6.0034305317324182E-3</v>
      </c>
      <c r="AA23" s="141">
        <f t="shared" si="12"/>
        <v>4123</v>
      </c>
      <c r="AB23" s="142">
        <f t="shared" ref="AB23" si="212">IFERROR(AA23/$D23,"-")</f>
        <v>0.22100128644939965</v>
      </c>
      <c r="AC23" s="141">
        <v>1254</v>
      </c>
      <c r="AD23" s="142">
        <f t="shared" ref="AD23" si="213">IFERROR(AC23/$D23,"-")</f>
        <v>6.7216981132075471E-2</v>
      </c>
      <c r="AE23" s="141">
        <v>2869</v>
      </c>
      <c r="AF23" s="142">
        <f t="shared" ref="AF23" si="214">IFERROR(AE23/$D23,"-")</f>
        <v>0.15378430531732418</v>
      </c>
      <c r="AG23" s="152"/>
      <c r="AH23" s="96" t="s">
        <v>27</v>
      </c>
      <c r="AI23" s="155">
        <f t="shared" si="41"/>
        <v>8.3664505333612207E-3</v>
      </c>
      <c r="AJ23" s="96" t="s">
        <v>27</v>
      </c>
      <c r="AK23" s="155">
        <f t="shared" si="16"/>
        <v>5.5427734783518095E-3</v>
      </c>
      <c r="AL23" s="152"/>
      <c r="AM23" s="50"/>
      <c r="AN23" s="48" t="str">
        <f t="shared" si="17"/>
        <v>高石市</v>
      </c>
      <c r="AO23" s="146">
        <f t="shared" si="18"/>
        <v>1.2087513598452799E-2</v>
      </c>
      <c r="AP23" s="146">
        <f t="shared" si="19"/>
        <v>7.709524993782641E-3</v>
      </c>
      <c r="AQ23" s="207">
        <f t="shared" si="20"/>
        <v>0.43999999999999995</v>
      </c>
      <c r="AR23" s="48" t="str">
        <f t="shared" si="21"/>
        <v>大阪狭山市</v>
      </c>
      <c r="AS23" s="146">
        <f t="shared" si="22"/>
        <v>5.0896471949103527E-3</v>
      </c>
      <c r="AT23" s="146">
        <f t="shared" si="23"/>
        <v>5.270092226613966E-3</v>
      </c>
      <c r="AU23" s="207">
        <f t="shared" si="24"/>
        <v>-1.9999999999999966E-2</v>
      </c>
      <c r="AV23" s="149"/>
      <c r="AW23" s="146">
        <f t="shared" si="42"/>
        <v>1.0390507413074141E-2</v>
      </c>
      <c r="AX23" s="146">
        <f t="shared" si="25"/>
        <v>1.024281316579353E-2</v>
      </c>
      <c r="AY23" s="207">
        <f t="shared" si="26"/>
        <v>1.9999999999999879E-2</v>
      </c>
      <c r="AZ23" s="146">
        <f t="shared" si="27"/>
        <v>5.1329903591432894E-3</v>
      </c>
      <c r="BA23" s="146">
        <f t="shared" si="28"/>
        <v>5.1056089969386837E-3</v>
      </c>
      <c r="BB23" s="207">
        <f t="shared" si="29"/>
        <v>0</v>
      </c>
      <c r="BC23" s="104">
        <v>0</v>
      </c>
      <c r="BD23" s="149"/>
    </row>
    <row r="24" spans="2:56" s="51" customFormat="1" ht="13.5" customHeight="1">
      <c r="B24" s="54">
        <v>19</v>
      </c>
      <c r="C24" s="47" t="s">
        <v>143</v>
      </c>
      <c r="D24" s="140">
        <v>12469</v>
      </c>
      <c r="E24" s="104">
        <v>1517</v>
      </c>
      <c r="F24" s="140">
        <f t="shared" si="201"/>
        <v>10952</v>
      </c>
      <c r="G24" s="141">
        <v>207</v>
      </c>
      <c r="H24" s="142">
        <f t="shared" si="1"/>
        <v>1.6601170903841528E-2</v>
      </c>
      <c r="I24" s="141">
        <f t="shared" si="202"/>
        <v>431</v>
      </c>
      <c r="J24" s="142">
        <f t="shared" si="1"/>
        <v>3.4565722993022699E-2</v>
      </c>
      <c r="K24" s="141">
        <v>158</v>
      </c>
      <c r="L24" s="142">
        <f t="shared" ref="L24" si="215">IFERROR(K24/$D24,"-")</f>
        <v>1.2671425134333145E-2</v>
      </c>
      <c r="M24" s="141">
        <v>273</v>
      </c>
      <c r="N24" s="142">
        <f t="shared" ref="N24" si="216">IFERROR(M24/$D24,"-")</f>
        <v>2.189429785868955E-2</v>
      </c>
      <c r="O24" s="141">
        <v>1</v>
      </c>
      <c r="P24" s="142">
        <f t="shared" ref="P24" si="217">IFERROR(O24/$D24,"-")</f>
        <v>8.0198893255273074E-5</v>
      </c>
      <c r="Q24" s="141">
        <f t="shared" si="206"/>
        <v>878</v>
      </c>
      <c r="R24" s="142">
        <f t="shared" ref="R24" si="218">IFERROR(Q24/$D24,"-")</f>
        <v>7.0414628278129762E-2</v>
      </c>
      <c r="S24" s="141">
        <v>68</v>
      </c>
      <c r="T24" s="142">
        <f t="shared" ref="T24" si="219">IFERROR(S24/$D24,"-")</f>
        <v>5.4535247413585695E-3</v>
      </c>
      <c r="U24" s="141">
        <v>810</v>
      </c>
      <c r="V24" s="142">
        <f t="shared" ref="V24" si="220">IFERROR(U24/$D24,"-")</f>
        <v>6.4961103536771189E-2</v>
      </c>
      <c r="W24" s="141">
        <v>7722</v>
      </c>
      <c r="X24" s="142">
        <f t="shared" ref="X24" si="221">IFERROR(W24/$D24,"-")</f>
        <v>0.61929585371721874</v>
      </c>
      <c r="Y24" s="141">
        <v>95</v>
      </c>
      <c r="Z24" s="142">
        <f t="shared" ref="Z24" si="222">IFERROR(Y24/$D24,"-")</f>
        <v>7.6188948592509423E-3</v>
      </c>
      <c r="AA24" s="141">
        <f t="shared" si="12"/>
        <v>3135</v>
      </c>
      <c r="AB24" s="142">
        <f t="shared" ref="AB24" si="223">IFERROR(AA24/$D24,"-")</f>
        <v>0.25142353035528109</v>
      </c>
      <c r="AC24" s="141">
        <v>792</v>
      </c>
      <c r="AD24" s="142">
        <f t="shared" ref="AD24" si="224">IFERROR(AC24/$D24,"-")</f>
        <v>6.3517523458176281E-2</v>
      </c>
      <c r="AE24" s="141">
        <v>2343</v>
      </c>
      <c r="AF24" s="142">
        <f t="shared" ref="AF24" si="225">IFERROR(AE24/$D24,"-")</f>
        <v>0.18790600689710482</v>
      </c>
      <c r="AG24" s="152"/>
      <c r="AH24" s="96" t="s">
        <v>16</v>
      </c>
      <c r="AI24" s="155">
        <f t="shared" si="41"/>
        <v>1.0666979252139257E-2</v>
      </c>
      <c r="AJ24" s="96" t="s">
        <v>16</v>
      </c>
      <c r="AK24" s="155">
        <f t="shared" si="16"/>
        <v>4.9818309694056968E-3</v>
      </c>
      <c r="AL24" s="152"/>
      <c r="AM24" s="50"/>
      <c r="AN24" s="48" t="str">
        <f t="shared" si="17"/>
        <v>四條畷市</v>
      </c>
      <c r="AO24" s="146">
        <f t="shared" si="18"/>
        <v>1.1964735516372796E-2</v>
      </c>
      <c r="AP24" s="146">
        <f t="shared" si="19"/>
        <v>1.2498372607733368E-2</v>
      </c>
      <c r="AQ24" s="207">
        <f t="shared" si="20"/>
        <v>-5.0000000000000044E-2</v>
      </c>
      <c r="AR24" s="48" t="str">
        <f t="shared" si="21"/>
        <v>河内長野市</v>
      </c>
      <c r="AS24" s="146">
        <f t="shared" si="22"/>
        <v>5.0793650793650794E-3</v>
      </c>
      <c r="AT24" s="146">
        <f t="shared" si="23"/>
        <v>3.8814782418543628E-3</v>
      </c>
      <c r="AU24" s="207">
        <f t="shared" si="24"/>
        <v>0.12000000000000005</v>
      </c>
      <c r="AV24" s="149"/>
      <c r="AW24" s="146">
        <f t="shared" si="42"/>
        <v>1.0390507413074141E-2</v>
      </c>
      <c r="AX24" s="146">
        <f t="shared" si="25"/>
        <v>1.024281316579353E-2</v>
      </c>
      <c r="AY24" s="207">
        <f t="shared" si="26"/>
        <v>1.9999999999999879E-2</v>
      </c>
      <c r="AZ24" s="146">
        <f t="shared" si="27"/>
        <v>5.1329903591432894E-3</v>
      </c>
      <c r="BA24" s="146">
        <f t="shared" si="28"/>
        <v>5.1056089969386837E-3</v>
      </c>
      <c r="BB24" s="207">
        <f t="shared" si="29"/>
        <v>0</v>
      </c>
      <c r="BC24" s="104">
        <v>0</v>
      </c>
      <c r="BD24" s="149"/>
    </row>
    <row r="25" spans="2:56" s="51" customFormat="1" ht="13.5" customHeight="1">
      <c r="B25" s="54">
        <v>20</v>
      </c>
      <c r="C25" s="47" t="s">
        <v>144</v>
      </c>
      <c r="D25" s="140">
        <v>19980</v>
      </c>
      <c r="E25" s="104">
        <v>2369</v>
      </c>
      <c r="F25" s="140">
        <f t="shared" si="201"/>
        <v>17611</v>
      </c>
      <c r="G25" s="141">
        <v>379</v>
      </c>
      <c r="H25" s="142">
        <f t="shared" si="1"/>
        <v>1.896896896896897E-2</v>
      </c>
      <c r="I25" s="141">
        <f t="shared" si="202"/>
        <v>628</v>
      </c>
      <c r="J25" s="142">
        <f t="shared" si="1"/>
        <v>3.1431431431431428E-2</v>
      </c>
      <c r="K25" s="141">
        <v>218</v>
      </c>
      <c r="L25" s="142">
        <f t="shared" ref="L25" si="226">IFERROR(K25/$D25,"-")</f>
        <v>1.091091091091091E-2</v>
      </c>
      <c r="M25" s="141">
        <v>410</v>
      </c>
      <c r="N25" s="142">
        <f t="shared" ref="N25" si="227">IFERROR(M25/$D25,"-")</f>
        <v>2.0520520520520519E-2</v>
      </c>
      <c r="O25" s="141">
        <v>1</v>
      </c>
      <c r="P25" s="142">
        <f t="shared" ref="P25" si="228">IFERROR(O25/$D25,"-")</f>
        <v>5.0050050050050052E-5</v>
      </c>
      <c r="Q25" s="141">
        <f t="shared" si="206"/>
        <v>1361</v>
      </c>
      <c r="R25" s="142">
        <f t="shared" ref="R25" si="229">IFERROR(Q25/$D25,"-")</f>
        <v>6.8118118118118118E-2</v>
      </c>
      <c r="S25" s="141">
        <v>114</v>
      </c>
      <c r="T25" s="142">
        <f t="shared" ref="T25" si="230">IFERROR(S25/$D25,"-")</f>
        <v>5.7057057057057058E-3</v>
      </c>
      <c r="U25" s="141">
        <v>1247</v>
      </c>
      <c r="V25" s="142">
        <f t="shared" ref="V25" si="231">IFERROR(U25/$D25,"-")</f>
        <v>6.241241241241241E-2</v>
      </c>
      <c r="W25" s="141">
        <v>13023</v>
      </c>
      <c r="X25" s="142">
        <f t="shared" ref="X25" si="232">IFERROR(W25/$D25,"-")</f>
        <v>0.65180180180180181</v>
      </c>
      <c r="Y25" s="141">
        <v>94</v>
      </c>
      <c r="Z25" s="142">
        <f t="shared" ref="Z25" si="233">IFERROR(Y25/$D25,"-")</f>
        <v>4.7047047047047048E-3</v>
      </c>
      <c r="AA25" s="141">
        <f t="shared" si="12"/>
        <v>4494</v>
      </c>
      <c r="AB25" s="142">
        <f t="shared" ref="AB25" si="234">IFERROR(AA25/$D25,"-")</f>
        <v>0.22492492492492491</v>
      </c>
      <c r="AC25" s="141">
        <v>1386</v>
      </c>
      <c r="AD25" s="142">
        <f t="shared" ref="AD25" si="235">IFERROR(AC25/$D25,"-")</f>
        <v>6.9369369369369369E-2</v>
      </c>
      <c r="AE25" s="141">
        <v>3108</v>
      </c>
      <c r="AF25" s="142">
        <f t="shared" ref="AF25" si="236">IFERROR(AE25/$D25,"-")</f>
        <v>0.15555555555555556</v>
      </c>
      <c r="AG25" s="152"/>
      <c r="AH25" s="96" t="s">
        <v>48</v>
      </c>
      <c r="AI25" s="155">
        <f t="shared" si="41"/>
        <v>1.526952695269527E-2</v>
      </c>
      <c r="AJ25" s="96" t="s">
        <v>48</v>
      </c>
      <c r="AK25" s="155">
        <f t="shared" si="16"/>
        <v>5.0605060506050603E-3</v>
      </c>
      <c r="AL25" s="152"/>
      <c r="AM25" s="50"/>
      <c r="AN25" s="48" t="str">
        <f t="shared" si="17"/>
        <v>富田林市</v>
      </c>
      <c r="AO25" s="146">
        <f t="shared" si="18"/>
        <v>1.190057451049361E-2</v>
      </c>
      <c r="AP25" s="146">
        <f t="shared" si="19"/>
        <v>1.242725509214355E-2</v>
      </c>
      <c r="AQ25" s="207">
        <f t="shared" si="20"/>
        <v>-4.9999999999999871E-2</v>
      </c>
      <c r="AR25" s="48" t="str">
        <f t="shared" si="21"/>
        <v>和泉市</v>
      </c>
      <c r="AS25" s="146">
        <f t="shared" si="22"/>
        <v>5.0605060506050603E-3</v>
      </c>
      <c r="AT25" s="146">
        <f t="shared" si="23"/>
        <v>5.1506093354794207E-3</v>
      </c>
      <c r="AU25" s="207">
        <f t="shared" si="24"/>
        <v>-9.9999999999999395E-3</v>
      </c>
      <c r="AV25" s="149"/>
      <c r="AW25" s="146">
        <f t="shared" si="42"/>
        <v>1.0390507413074141E-2</v>
      </c>
      <c r="AX25" s="146">
        <f t="shared" si="25"/>
        <v>1.024281316579353E-2</v>
      </c>
      <c r="AY25" s="207">
        <f t="shared" si="26"/>
        <v>1.9999999999999879E-2</v>
      </c>
      <c r="AZ25" s="146">
        <f t="shared" si="27"/>
        <v>5.1329903591432894E-3</v>
      </c>
      <c r="BA25" s="146">
        <f t="shared" si="28"/>
        <v>5.1056089969386837E-3</v>
      </c>
      <c r="BB25" s="207">
        <f t="shared" si="29"/>
        <v>0</v>
      </c>
      <c r="BC25" s="104">
        <v>0</v>
      </c>
      <c r="BD25" s="149"/>
    </row>
    <row r="26" spans="2:56" s="51" customFormat="1" ht="13.5" customHeight="1">
      <c r="B26" s="54">
        <v>21</v>
      </c>
      <c r="C26" s="47" t="s">
        <v>145</v>
      </c>
      <c r="D26" s="140">
        <v>13174</v>
      </c>
      <c r="E26" s="104">
        <v>1817</v>
      </c>
      <c r="F26" s="140">
        <f t="shared" si="201"/>
        <v>11357</v>
      </c>
      <c r="G26" s="141">
        <v>243</v>
      </c>
      <c r="H26" s="142">
        <f t="shared" si="1"/>
        <v>1.8445422802489751E-2</v>
      </c>
      <c r="I26" s="141">
        <f t="shared" si="202"/>
        <v>470</v>
      </c>
      <c r="J26" s="142">
        <f t="shared" si="1"/>
        <v>3.5676332169424625E-2</v>
      </c>
      <c r="K26" s="141">
        <v>152</v>
      </c>
      <c r="L26" s="142">
        <f t="shared" ref="L26" si="237">IFERROR(K26/$D26,"-")</f>
        <v>1.1537877637771367E-2</v>
      </c>
      <c r="M26" s="141">
        <v>318</v>
      </c>
      <c r="N26" s="142">
        <f t="shared" ref="N26" si="238">IFERROR(M26/$D26,"-")</f>
        <v>2.4138454531653256E-2</v>
      </c>
      <c r="O26" s="141">
        <v>0</v>
      </c>
      <c r="P26" s="142">
        <f t="shared" ref="P26" si="239">IFERROR(O26/$D26,"-")</f>
        <v>0</v>
      </c>
      <c r="Q26" s="141">
        <f t="shared" si="206"/>
        <v>1104</v>
      </c>
      <c r="R26" s="142">
        <f t="shared" ref="R26" si="240">IFERROR(Q26/$D26,"-")</f>
        <v>8.3801427053286776E-2</v>
      </c>
      <c r="S26" s="141">
        <v>87</v>
      </c>
      <c r="T26" s="142">
        <f t="shared" ref="T26" si="241">IFERROR(S26/$D26,"-")</f>
        <v>6.6039168058296648E-3</v>
      </c>
      <c r="U26" s="141">
        <v>1017</v>
      </c>
      <c r="V26" s="142">
        <f t="shared" ref="V26" si="242">IFERROR(U26/$D26,"-")</f>
        <v>7.7197510247457107E-2</v>
      </c>
      <c r="W26" s="141">
        <v>8619</v>
      </c>
      <c r="X26" s="142">
        <f t="shared" ref="X26" si="243">IFERROR(W26/$D26,"-")</f>
        <v>0.65424320631546984</v>
      </c>
      <c r="Y26" s="141">
        <v>81</v>
      </c>
      <c r="Z26" s="142">
        <f t="shared" ref="Z26" si="244">IFERROR(Y26/$D26,"-")</f>
        <v>6.148474267496584E-3</v>
      </c>
      <c r="AA26" s="141">
        <f t="shared" si="12"/>
        <v>2657</v>
      </c>
      <c r="AB26" s="142">
        <f t="shared" ref="AB26" si="245">IFERROR(AA26/$D26,"-")</f>
        <v>0.20168513739183239</v>
      </c>
      <c r="AC26" s="141">
        <v>899</v>
      </c>
      <c r="AD26" s="142">
        <f t="shared" ref="AD26" si="246">IFERROR(AC26/$D26,"-")</f>
        <v>6.8240473660239873E-2</v>
      </c>
      <c r="AE26" s="141">
        <v>1758</v>
      </c>
      <c r="AF26" s="142">
        <f t="shared" ref="AF26" si="247">IFERROR(AE26/$D26,"-")</f>
        <v>0.13344466373159253</v>
      </c>
      <c r="AG26" s="152"/>
      <c r="AH26" s="96" t="s">
        <v>4</v>
      </c>
      <c r="AI26" s="155">
        <f t="shared" si="41"/>
        <v>1.4388489208633094E-2</v>
      </c>
      <c r="AJ26" s="96" t="s">
        <v>4</v>
      </c>
      <c r="AK26" s="155">
        <f t="shared" si="16"/>
        <v>4.8856437238269084E-3</v>
      </c>
      <c r="AL26" s="152"/>
      <c r="AM26" s="50"/>
      <c r="AN26" s="48" t="str">
        <f t="shared" si="17"/>
        <v>八尾市</v>
      </c>
      <c r="AO26" s="146">
        <f t="shared" si="18"/>
        <v>1.1573004875545292E-2</v>
      </c>
      <c r="AP26" s="146">
        <f t="shared" si="19"/>
        <v>1.0978570674548717E-2</v>
      </c>
      <c r="AQ26" s="207">
        <f t="shared" si="20"/>
        <v>5.9999999999999984E-2</v>
      </c>
      <c r="AR26" s="48" t="str">
        <f t="shared" si="21"/>
        <v>富田林市</v>
      </c>
      <c r="AS26" s="146">
        <f t="shared" si="22"/>
        <v>4.9829991792707234E-3</v>
      </c>
      <c r="AT26" s="146">
        <f t="shared" si="23"/>
        <v>4.667798254122211E-3</v>
      </c>
      <c r="AU26" s="207">
        <f t="shared" si="24"/>
        <v>2.9999999999999992E-2</v>
      </c>
      <c r="AV26" s="149"/>
      <c r="AW26" s="146">
        <f t="shared" si="42"/>
        <v>1.0390507413074141E-2</v>
      </c>
      <c r="AX26" s="146">
        <f t="shared" si="25"/>
        <v>1.024281316579353E-2</v>
      </c>
      <c r="AY26" s="207">
        <f t="shared" si="26"/>
        <v>1.9999999999999879E-2</v>
      </c>
      <c r="AZ26" s="146">
        <f t="shared" si="27"/>
        <v>5.1329903591432894E-3</v>
      </c>
      <c r="BA26" s="146">
        <f t="shared" si="28"/>
        <v>5.1056089969386837E-3</v>
      </c>
      <c r="BB26" s="207">
        <f t="shared" si="29"/>
        <v>0</v>
      </c>
      <c r="BC26" s="104">
        <v>0</v>
      </c>
      <c r="BD26" s="149"/>
    </row>
    <row r="27" spans="2:56" s="51" customFormat="1" ht="13.5" customHeight="1">
      <c r="B27" s="54">
        <v>22</v>
      </c>
      <c r="C27" s="47" t="s">
        <v>63</v>
      </c>
      <c r="D27" s="140">
        <v>16799</v>
      </c>
      <c r="E27" s="104">
        <v>1940</v>
      </c>
      <c r="F27" s="140">
        <f>D27-E27</f>
        <v>14859</v>
      </c>
      <c r="G27" s="141">
        <v>263</v>
      </c>
      <c r="H27" s="142">
        <f t="shared" si="1"/>
        <v>1.5655693791297103E-2</v>
      </c>
      <c r="I27" s="141">
        <f t="shared" si="202"/>
        <v>576</v>
      </c>
      <c r="J27" s="142">
        <f t="shared" si="1"/>
        <v>3.4287755223525208E-2</v>
      </c>
      <c r="K27" s="141">
        <v>180</v>
      </c>
      <c r="L27" s="142">
        <f t="shared" ref="L27" si="248">IFERROR(K27/$D27,"-")</f>
        <v>1.0714923507351629E-2</v>
      </c>
      <c r="M27" s="141">
        <v>396</v>
      </c>
      <c r="N27" s="142">
        <f t="shared" ref="N27" si="249">IFERROR(M27/$D27,"-")</f>
        <v>2.3572831716173581E-2</v>
      </c>
      <c r="O27" s="141">
        <v>0</v>
      </c>
      <c r="P27" s="142">
        <f t="shared" ref="P27" si="250">IFERROR(O27/$D27,"-")</f>
        <v>0</v>
      </c>
      <c r="Q27" s="141">
        <f t="shared" si="206"/>
        <v>1101</v>
      </c>
      <c r="R27" s="142">
        <f t="shared" ref="R27" si="251">IFERROR(Q27/$D27,"-")</f>
        <v>6.5539615453300795E-2</v>
      </c>
      <c r="S27" s="141">
        <v>110</v>
      </c>
      <c r="T27" s="142">
        <f t="shared" ref="T27" si="252">IFERROR(S27/$D27,"-")</f>
        <v>6.548008810048217E-3</v>
      </c>
      <c r="U27" s="141">
        <v>991</v>
      </c>
      <c r="V27" s="142">
        <f t="shared" ref="V27" si="253">IFERROR(U27/$D27,"-")</f>
        <v>5.8991606643252571E-2</v>
      </c>
      <c r="W27" s="141">
        <v>10990</v>
      </c>
      <c r="X27" s="142">
        <f t="shared" ref="X27" si="254">IFERROR(W27/$D27,"-")</f>
        <v>0.65420560747663548</v>
      </c>
      <c r="Y27" s="141">
        <v>95</v>
      </c>
      <c r="Z27" s="142">
        <f t="shared" ref="Z27" si="255">IFERROR(Y27/$D27,"-")</f>
        <v>5.6550985177689144E-3</v>
      </c>
      <c r="AA27" s="141">
        <f t="shared" si="12"/>
        <v>3774</v>
      </c>
      <c r="AB27" s="142">
        <f t="shared" ref="AB27" si="256">IFERROR(AA27/$D27,"-")</f>
        <v>0.22465622953747247</v>
      </c>
      <c r="AC27" s="141">
        <v>1166</v>
      </c>
      <c r="AD27" s="142">
        <f t="shared" ref="AD27" si="257">IFERROR(AC27/$D27,"-")</f>
        <v>6.94088933865111E-2</v>
      </c>
      <c r="AE27" s="141">
        <v>2608</v>
      </c>
      <c r="AF27" s="142">
        <f t="shared" ref="AF27" si="258">IFERROR(AE27/$D27,"-")</f>
        <v>0.15524733615096137</v>
      </c>
      <c r="AG27" s="152"/>
      <c r="AH27" s="96" t="s">
        <v>22</v>
      </c>
      <c r="AI27" s="155">
        <f t="shared" si="41"/>
        <v>9.7537421535490096E-3</v>
      </c>
      <c r="AJ27" s="96" t="s">
        <v>22</v>
      </c>
      <c r="AK27" s="155">
        <f t="shared" si="16"/>
        <v>5.6977305649444712E-3</v>
      </c>
      <c r="AL27" s="152"/>
      <c r="AM27" s="50"/>
      <c r="AN27" s="48" t="str">
        <f t="shared" si="17"/>
        <v>交野市</v>
      </c>
      <c r="AO27" s="146">
        <f t="shared" si="18"/>
        <v>1.1444323782474312E-2</v>
      </c>
      <c r="AP27" s="146">
        <f t="shared" si="19"/>
        <v>1.1086090420924996E-2</v>
      </c>
      <c r="AQ27" s="207">
        <f t="shared" si="20"/>
        <v>2.9999999999999992E-2</v>
      </c>
      <c r="AR27" s="48" t="str">
        <f t="shared" si="21"/>
        <v>大東市</v>
      </c>
      <c r="AS27" s="146">
        <f t="shared" si="22"/>
        <v>4.9818309694056968E-3</v>
      </c>
      <c r="AT27" s="146">
        <f t="shared" si="23"/>
        <v>5.7240287419315552E-3</v>
      </c>
      <c r="AU27" s="207">
        <f t="shared" si="24"/>
        <v>-7.0000000000000007E-2</v>
      </c>
      <c r="AV27" s="149"/>
      <c r="AW27" s="146">
        <f t="shared" si="42"/>
        <v>1.0390507413074141E-2</v>
      </c>
      <c r="AX27" s="146">
        <f t="shared" si="25"/>
        <v>1.024281316579353E-2</v>
      </c>
      <c r="AY27" s="207">
        <f t="shared" si="26"/>
        <v>1.9999999999999879E-2</v>
      </c>
      <c r="AZ27" s="146">
        <f t="shared" si="27"/>
        <v>5.1329903591432894E-3</v>
      </c>
      <c r="BA27" s="146">
        <f t="shared" si="28"/>
        <v>5.1056089969386837E-3</v>
      </c>
      <c r="BB27" s="207">
        <f t="shared" si="29"/>
        <v>0</v>
      </c>
      <c r="BC27" s="104">
        <v>0</v>
      </c>
      <c r="BD27" s="149"/>
    </row>
    <row r="28" spans="2:56" s="51" customFormat="1" ht="13.5" customHeight="1">
      <c r="B28" s="54">
        <v>23</v>
      </c>
      <c r="C28" s="47" t="s">
        <v>146</v>
      </c>
      <c r="D28" s="140">
        <v>27691</v>
      </c>
      <c r="E28" s="104">
        <v>3172</v>
      </c>
      <c r="F28" s="140">
        <f t="shared" ref="F28:F29" si="259">D28-E28</f>
        <v>24519</v>
      </c>
      <c r="G28" s="141">
        <v>473</v>
      </c>
      <c r="H28" s="142">
        <f t="shared" si="1"/>
        <v>1.7081362175436061E-2</v>
      </c>
      <c r="I28" s="141">
        <f t="shared" si="202"/>
        <v>887</v>
      </c>
      <c r="J28" s="142">
        <f t="shared" si="1"/>
        <v>3.2032068180997436E-2</v>
      </c>
      <c r="K28" s="141">
        <v>277</v>
      </c>
      <c r="L28" s="142">
        <f t="shared" ref="L28" si="260">IFERROR(K28/$D28,"-")</f>
        <v>1.000325015347947E-2</v>
      </c>
      <c r="M28" s="141">
        <v>610</v>
      </c>
      <c r="N28" s="142">
        <f t="shared" ref="N28" si="261">IFERROR(M28/$D28,"-")</f>
        <v>2.2028818027517966E-2</v>
      </c>
      <c r="O28" s="141">
        <v>0</v>
      </c>
      <c r="P28" s="142">
        <f t="shared" ref="P28" si="262">IFERROR(O28/$D28,"-")</f>
        <v>0</v>
      </c>
      <c r="Q28" s="141">
        <f t="shared" si="206"/>
        <v>1812</v>
      </c>
      <c r="R28" s="142">
        <f t="shared" ref="R28" si="263">IFERROR(Q28/$D28,"-")</f>
        <v>6.543642338665992E-2</v>
      </c>
      <c r="S28" s="141">
        <v>127</v>
      </c>
      <c r="T28" s="142">
        <f t="shared" ref="T28" si="264">IFERROR(S28/$D28,"-")</f>
        <v>4.5863276876963637E-3</v>
      </c>
      <c r="U28" s="141">
        <v>1685</v>
      </c>
      <c r="V28" s="142">
        <f t="shared" ref="V28" si="265">IFERROR(U28/$D28,"-")</f>
        <v>6.0850095698963561E-2</v>
      </c>
      <c r="W28" s="141">
        <v>18852</v>
      </c>
      <c r="X28" s="142">
        <f t="shared" ref="X28" si="266">IFERROR(W28/$D28,"-")</f>
        <v>0.68079881549962085</v>
      </c>
      <c r="Y28" s="141">
        <v>142</v>
      </c>
      <c r="Z28" s="142">
        <f t="shared" ref="Z28" si="267">IFERROR(Y28/$D28,"-")</f>
        <v>5.1280199342746743E-3</v>
      </c>
      <c r="AA28" s="141">
        <f t="shared" si="12"/>
        <v>5525</v>
      </c>
      <c r="AB28" s="142">
        <f t="shared" ref="AB28" si="268">IFERROR(AA28/$D28,"-")</f>
        <v>0.19952331082301109</v>
      </c>
      <c r="AC28" s="141">
        <v>1715</v>
      </c>
      <c r="AD28" s="142">
        <f t="shared" ref="AD28" si="269">IFERROR(AC28/$D28,"-")</f>
        <v>6.1933480192120187E-2</v>
      </c>
      <c r="AE28" s="141">
        <v>3810</v>
      </c>
      <c r="AF28" s="142">
        <f t="shared" ref="AF28" si="270">IFERROR(AE28/$D28,"-")</f>
        <v>0.13758983063089089</v>
      </c>
      <c r="AG28" s="152"/>
      <c r="AH28" s="96" t="s">
        <v>28</v>
      </c>
      <c r="AI28" s="155">
        <f t="shared" si="41"/>
        <v>1.3585694379934975E-2</v>
      </c>
      <c r="AJ28" s="96" t="s">
        <v>28</v>
      </c>
      <c r="AK28" s="155">
        <f t="shared" si="16"/>
        <v>3.6576869484440315E-3</v>
      </c>
      <c r="AL28" s="152"/>
      <c r="AM28" s="50"/>
      <c r="AN28" s="48" t="str">
        <f t="shared" si="17"/>
        <v>摂津市</v>
      </c>
      <c r="AO28" s="146">
        <f t="shared" si="18"/>
        <v>1.1352720286437865E-2</v>
      </c>
      <c r="AP28" s="146">
        <f t="shared" si="19"/>
        <v>1.1362603399690937E-2</v>
      </c>
      <c r="AQ28" s="207">
        <f t="shared" si="20"/>
        <v>0</v>
      </c>
      <c r="AR28" s="48" t="str">
        <f t="shared" si="21"/>
        <v>交野市</v>
      </c>
      <c r="AS28" s="146">
        <f t="shared" si="22"/>
        <v>4.928577395372149E-3</v>
      </c>
      <c r="AT28" s="146">
        <f t="shared" si="23"/>
        <v>5.3698250476355448E-3</v>
      </c>
      <c r="AU28" s="207">
        <f t="shared" si="24"/>
        <v>-5.0000000000000044E-2</v>
      </c>
      <c r="AV28" s="149"/>
      <c r="AW28" s="146">
        <f t="shared" si="42"/>
        <v>1.0390507413074141E-2</v>
      </c>
      <c r="AX28" s="146">
        <f t="shared" si="25"/>
        <v>1.024281316579353E-2</v>
      </c>
      <c r="AY28" s="207">
        <f t="shared" si="26"/>
        <v>1.9999999999999879E-2</v>
      </c>
      <c r="AZ28" s="146">
        <f t="shared" si="27"/>
        <v>5.1329903591432894E-3</v>
      </c>
      <c r="BA28" s="146">
        <f t="shared" si="28"/>
        <v>5.1056089969386837E-3</v>
      </c>
      <c r="BB28" s="207">
        <f t="shared" si="29"/>
        <v>0</v>
      </c>
      <c r="BC28" s="104">
        <v>0</v>
      </c>
      <c r="BD28" s="149"/>
    </row>
    <row r="29" spans="2:56" s="51" customFormat="1" ht="13.5" customHeight="1">
      <c r="B29" s="54">
        <v>24</v>
      </c>
      <c r="C29" s="47" t="s">
        <v>147</v>
      </c>
      <c r="D29" s="140">
        <v>11933</v>
      </c>
      <c r="E29" s="104">
        <v>1133</v>
      </c>
      <c r="F29" s="140">
        <f t="shared" si="259"/>
        <v>10800</v>
      </c>
      <c r="G29" s="141">
        <v>195</v>
      </c>
      <c r="H29" s="142">
        <f t="shared" si="1"/>
        <v>1.6341238582083299E-2</v>
      </c>
      <c r="I29" s="141">
        <f t="shared" si="202"/>
        <v>294</v>
      </c>
      <c r="J29" s="142">
        <f t="shared" si="1"/>
        <v>2.4637559708371743E-2</v>
      </c>
      <c r="K29" s="141">
        <v>82</v>
      </c>
      <c r="L29" s="142">
        <f t="shared" ref="L29" si="271">IFERROR(K29/$D29,"-")</f>
        <v>6.8717003268247718E-3</v>
      </c>
      <c r="M29" s="141">
        <v>212</v>
      </c>
      <c r="N29" s="142">
        <f t="shared" ref="N29" si="272">IFERROR(M29/$D29,"-")</f>
        <v>1.776585938154697E-2</v>
      </c>
      <c r="O29" s="141">
        <v>1</v>
      </c>
      <c r="P29" s="142">
        <f t="shared" ref="P29" si="273">IFERROR(O29/$D29,"-")</f>
        <v>8.3801223497863072E-5</v>
      </c>
      <c r="Q29" s="141">
        <f t="shared" si="206"/>
        <v>643</v>
      </c>
      <c r="R29" s="142">
        <f t="shared" ref="R29" si="274">IFERROR(Q29/$D29,"-")</f>
        <v>5.3884186709125953E-2</v>
      </c>
      <c r="S29" s="141">
        <v>66</v>
      </c>
      <c r="T29" s="142">
        <f t="shared" ref="T29" si="275">IFERROR(S29/$D29,"-")</f>
        <v>5.5308807508589629E-3</v>
      </c>
      <c r="U29" s="141">
        <v>577</v>
      </c>
      <c r="V29" s="142">
        <f t="shared" ref="V29" si="276">IFERROR(U29/$D29,"-")</f>
        <v>4.8353305958266993E-2</v>
      </c>
      <c r="W29" s="141">
        <v>7774</v>
      </c>
      <c r="X29" s="142">
        <f t="shared" ref="X29" si="277">IFERROR(W29/$D29,"-")</f>
        <v>0.65147071147238744</v>
      </c>
      <c r="Y29" s="141">
        <v>88</v>
      </c>
      <c r="Z29" s="142">
        <f t="shared" ref="Z29" si="278">IFERROR(Y29/$D29,"-")</f>
        <v>7.3745076678119505E-3</v>
      </c>
      <c r="AA29" s="141">
        <f t="shared" si="12"/>
        <v>2938</v>
      </c>
      <c r="AB29" s="142">
        <f t="shared" ref="AB29" si="279">IFERROR(AA29/$D29,"-")</f>
        <v>0.24620799463672169</v>
      </c>
      <c r="AC29" s="141">
        <v>906</v>
      </c>
      <c r="AD29" s="142">
        <f t="shared" ref="AD29" si="280">IFERROR(AC29/$D29,"-")</f>
        <v>7.592390848906394E-2</v>
      </c>
      <c r="AE29" s="141">
        <v>2032</v>
      </c>
      <c r="AF29" s="142">
        <f t="shared" ref="AF29" si="281">IFERROR(AE29/$D29,"-")</f>
        <v>0.17028408614765775</v>
      </c>
      <c r="AG29" s="152"/>
      <c r="AH29" s="96" t="s">
        <v>17</v>
      </c>
      <c r="AI29" s="155">
        <f t="shared" si="41"/>
        <v>1.0494752623688156E-2</v>
      </c>
      <c r="AJ29" s="96" t="s">
        <v>17</v>
      </c>
      <c r="AK29" s="155">
        <f t="shared" si="16"/>
        <v>6.9965017491254375E-3</v>
      </c>
      <c r="AL29" s="152"/>
      <c r="AM29" s="50"/>
      <c r="AN29" s="48" t="str">
        <f t="shared" si="17"/>
        <v>熊取町</v>
      </c>
      <c r="AO29" s="146">
        <f t="shared" si="18"/>
        <v>1.1321958220379525E-2</v>
      </c>
      <c r="AP29" s="146">
        <f t="shared" si="19"/>
        <v>1.2104909213180901E-2</v>
      </c>
      <c r="AQ29" s="207">
        <f t="shared" si="20"/>
        <v>-8.0000000000000043E-2</v>
      </c>
      <c r="AR29" s="48" t="str">
        <f t="shared" si="21"/>
        <v>箕面市</v>
      </c>
      <c r="AS29" s="146">
        <f t="shared" si="22"/>
        <v>4.8856437238269084E-3</v>
      </c>
      <c r="AT29" s="146">
        <f t="shared" si="23"/>
        <v>6.9571993098458285E-3</v>
      </c>
      <c r="AU29" s="207">
        <f t="shared" si="24"/>
        <v>-0.21000000000000002</v>
      </c>
      <c r="AV29" s="149"/>
      <c r="AW29" s="146">
        <f t="shared" si="42"/>
        <v>1.0390507413074141E-2</v>
      </c>
      <c r="AX29" s="146">
        <f t="shared" si="25"/>
        <v>1.024281316579353E-2</v>
      </c>
      <c r="AY29" s="207">
        <f t="shared" si="26"/>
        <v>1.9999999999999879E-2</v>
      </c>
      <c r="AZ29" s="146">
        <f t="shared" si="27"/>
        <v>5.1329903591432894E-3</v>
      </c>
      <c r="BA29" s="146">
        <f t="shared" si="28"/>
        <v>5.1056089969386837E-3</v>
      </c>
      <c r="BB29" s="207">
        <f t="shared" si="29"/>
        <v>0</v>
      </c>
      <c r="BC29" s="104">
        <v>0</v>
      </c>
      <c r="BD29" s="149"/>
    </row>
    <row r="30" spans="2:56" s="51" customFormat="1" ht="13.5" customHeight="1">
      <c r="B30" s="54">
        <v>25</v>
      </c>
      <c r="C30" s="47" t="s">
        <v>148</v>
      </c>
      <c r="D30" s="140">
        <v>8230</v>
      </c>
      <c r="E30" s="104">
        <v>1056</v>
      </c>
      <c r="F30" s="140">
        <f>D30-E30</f>
        <v>7174</v>
      </c>
      <c r="G30" s="141">
        <v>167</v>
      </c>
      <c r="H30" s="142">
        <f t="shared" si="1"/>
        <v>2.0291616038882139E-2</v>
      </c>
      <c r="I30" s="141">
        <f>SUM(K30,M30)</f>
        <v>263</v>
      </c>
      <c r="J30" s="142">
        <f t="shared" si="1"/>
        <v>3.1956257594167682E-2</v>
      </c>
      <c r="K30" s="141">
        <v>53</v>
      </c>
      <c r="L30" s="142">
        <f t="shared" ref="L30" si="282">IFERROR(K30/$D30,"-")</f>
        <v>6.4398541919805591E-3</v>
      </c>
      <c r="M30" s="141">
        <v>210</v>
      </c>
      <c r="N30" s="142">
        <f t="shared" ref="N30" si="283">IFERROR(M30/$D30,"-")</f>
        <v>2.551640340218712E-2</v>
      </c>
      <c r="O30" s="141">
        <v>1</v>
      </c>
      <c r="P30" s="142">
        <f t="shared" ref="P30" si="284">IFERROR(O30/$D30,"-")</f>
        <v>1.2150668286755772E-4</v>
      </c>
      <c r="Q30" s="141">
        <f>SUM(S30,U30)</f>
        <v>625</v>
      </c>
      <c r="R30" s="142">
        <f t="shared" ref="R30" si="285">IFERROR(Q30/$D30,"-")</f>
        <v>7.5941676792223578E-2</v>
      </c>
      <c r="S30" s="141">
        <v>40</v>
      </c>
      <c r="T30" s="142">
        <f t="shared" ref="T30" si="286">IFERROR(S30/$D30,"-")</f>
        <v>4.8602673147023082E-3</v>
      </c>
      <c r="U30" s="141">
        <v>585</v>
      </c>
      <c r="V30" s="142">
        <f t="shared" ref="V30" si="287">IFERROR(U30/$D30,"-")</f>
        <v>7.1081409477521257E-2</v>
      </c>
      <c r="W30" s="141">
        <v>5043</v>
      </c>
      <c r="X30" s="142">
        <f t="shared" ref="X30" si="288">IFERROR(W30/$D30,"-")</f>
        <v>0.61275820170109352</v>
      </c>
      <c r="Y30" s="141">
        <v>60</v>
      </c>
      <c r="Z30" s="142">
        <f t="shared" ref="Z30" si="289">IFERROR(Y30/$D30,"-")</f>
        <v>7.2904009720534627E-3</v>
      </c>
      <c r="AA30" s="141">
        <f t="shared" si="12"/>
        <v>2071</v>
      </c>
      <c r="AB30" s="142">
        <f t="shared" ref="AB30" si="290">IFERROR(AA30/$D30,"-")</f>
        <v>0.25164034021871201</v>
      </c>
      <c r="AC30" s="141">
        <v>560</v>
      </c>
      <c r="AD30" s="142">
        <f t="shared" ref="AD30" si="291">IFERROR(AC30/$D30,"-")</f>
        <v>6.8043742405832316E-2</v>
      </c>
      <c r="AE30" s="141">
        <v>1511</v>
      </c>
      <c r="AF30" s="142">
        <f t="shared" ref="AF30" si="292">IFERROR(AE30/$D30,"-")</f>
        <v>0.18359659781287971</v>
      </c>
      <c r="AG30" s="152"/>
      <c r="AH30" s="96" t="s">
        <v>10</v>
      </c>
      <c r="AI30" s="155">
        <f t="shared" si="41"/>
        <v>1.1352720286437865E-2</v>
      </c>
      <c r="AJ30" s="96" t="s">
        <v>10</v>
      </c>
      <c r="AK30" s="155">
        <f t="shared" si="16"/>
        <v>4.8030739673390974E-3</v>
      </c>
      <c r="AL30" s="152"/>
      <c r="AM30" s="50"/>
      <c r="AN30" s="48" t="str">
        <f t="shared" si="17"/>
        <v>堺市</v>
      </c>
      <c r="AO30" s="146">
        <f t="shared" si="18"/>
        <v>1.088464946747145E-2</v>
      </c>
      <c r="AP30" s="146">
        <f t="shared" si="19"/>
        <v>1.0633523217676506E-2</v>
      </c>
      <c r="AQ30" s="207">
        <f t="shared" si="20"/>
        <v>2.9999999999999992E-2</v>
      </c>
      <c r="AR30" s="48" t="str">
        <f t="shared" si="21"/>
        <v>摂津市</v>
      </c>
      <c r="AS30" s="146">
        <f t="shared" si="22"/>
        <v>4.8030739673390974E-3</v>
      </c>
      <c r="AT30" s="146">
        <f t="shared" si="23"/>
        <v>5.3631488046541227E-3</v>
      </c>
      <c r="AU30" s="207">
        <f t="shared" si="24"/>
        <v>-6.0000000000000067E-2</v>
      </c>
      <c r="AV30" s="149"/>
      <c r="AW30" s="146">
        <f t="shared" si="42"/>
        <v>1.0390507413074141E-2</v>
      </c>
      <c r="AX30" s="146">
        <f t="shared" si="25"/>
        <v>1.024281316579353E-2</v>
      </c>
      <c r="AY30" s="207">
        <f t="shared" si="26"/>
        <v>1.9999999999999879E-2</v>
      </c>
      <c r="AZ30" s="146">
        <f t="shared" si="27"/>
        <v>5.1329903591432894E-3</v>
      </c>
      <c r="BA30" s="146">
        <f t="shared" si="28"/>
        <v>5.1056089969386837E-3</v>
      </c>
      <c r="BB30" s="207">
        <f t="shared" si="29"/>
        <v>0</v>
      </c>
      <c r="BC30" s="104">
        <v>0</v>
      </c>
      <c r="BD30" s="149"/>
    </row>
    <row r="31" spans="2:56" s="51" customFormat="1" ht="13.5" customHeight="1">
      <c r="B31" s="54">
        <v>26</v>
      </c>
      <c r="C31" s="47" t="s">
        <v>35</v>
      </c>
      <c r="D31" s="140">
        <v>119618</v>
      </c>
      <c r="E31" s="104">
        <v>21297</v>
      </c>
      <c r="F31" s="140">
        <f t="shared" ref="F31:F34" si="293">D31-E31</f>
        <v>98321</v>
      </c>
      <c r="G31" s="141">
        <v>2739</v>
      </c>
      <c r="H31" s="142">
        <f t="shared" si="1"/>
        <v>2.2897891621662291E-2</v>
      </c>
      <c r="I31" s="141">
        <f t="shared" ref="I31:I37" si="294">SUM(K31,M31)</f>
        <v>5600</v>
      </c>
      <c r="J31" s="142">
        <f t="shared" si="1"/>
        <v>4.6815696634285808E-2</v>
      </c>
      <c r="K31" s="141">
        <v>2101</v>
      </c>
      <c r="L31" s="142">
        <f t="shared" ref="L31" si="295">IFERROR(K31/$D31,"-")</f>
        <v>1.7564246183684729E-2</v>
      </c>
      <c r="M31" s="141">
        <v>3499</v>
      </c>
      <c r="N31" s="142">
        <f t="shared" ref="N31" si="296">IFERROR(M31/$D31,"-")</f>
        <v>2.9251450450601079E-2</v>
      </c>
      <c r="O31" s="141">
        <v>6</v>
      </c>
      <c r="P31" s="142">
        <f t="shared" ref="P31" si="297">IFERROR(O31/$D31,"-")</f>
        <v>5.0159674965306227E-5</v>
      </c>
      <c r="Q31" s="141">
        <f t="shared" ref="Q31:Q37" si="298">SUM(S31,U31)</f>
        <v>12952</v>
      </c>
      <c r="R31" s="142">
        <f t="shared" ref="R31" si="299">IFERROR(Q31/$D31,"-")</f>
        <v>0.10827801835844103</v>
      </c>
      <c r="S31" s="141">
        <v>1302</v>
      </c>
      <c r="T31" s="142">
        <f t="shared" ref="T31" si="300">IFERROR(S31/$D31,"-")</f>
        <v>1.088464946747145E-2</v>
      </c>
      <c r="U31" s="141">
        <v>11650</v>
      </c>
      <c r="V31" s="142">
        <f t="shared" ref="V31" si="301">IFERROR(U31/$D31,"-")</f>
        <v>9.7393368890969584E-2</v>
      </c>
      <c r="W31" s="141">
        <v>71382</v>
      </c>
      <c r="X31" s="142">
        <f t="shared" ref="X31" si="302">IFERROR(W31/$D31,"-")</f>
        <v>0.59674965306224814</v>
      </c>
      <c r="Y31" s="141">
        <v>569</v>
      </c>
      <c r="Z31" s="142">
        <f t="shared" ref="Z31" si="303">IFERROR(Y31/$D31,"-")</f>
        <v>4.7568091758765406E-3</v>
      </c>
      <c r="AA31" s="141">
        <f t="shared" si="12"/>
        <v>26370</v>
      </c>
      <c r="AB31" s="142">
        <f t="shared" ref="AB31" si="304">IFERROR(AA31/$D31,"-")</f>
        <v>0.22045177147252085</v>
      </c>
      <c r="AC31" s="141">
        <v>7426</v>
      </c>
      <c r="AD31" s="142">
        <f t="shared" ref="AD31" si="305">IFERROR(AC31/$D31,"-")</f>
        <v>6.2080957715394007E-2</v>
      </c>
      <c r="AE31" s="141">
        <v>18944</v>
      </c>
      <c r="AF31" s="142">
        <f t="shared" ref="AF31" si="306">IFERROR(AE31/$D31,"-")</f>
        <v>0.15837081375712686</v>
      </c>
      <c r="AG31" s="152"/>
      <c r="AH31" s="96" t="s">
        <v>49</v>
      </c>
      <c r="AI31" s="155">
        <f t="shared" si="41"/>
        <v>1.2087513598452799E-2</v>
      </c>
      <c r="AJ31" s="96" t="s">
        <v>49</v>
      </c>
      <c r="AK31" s="155">
        <f t="shared" si="16"/>
        <v>5.1976308473347032E-3</v>
      </c>
      <c r="AL31" s="152"/>
      <c r="AM31" s="50"/>
      <c r="AN31" s="48" t="str">
        <f t="shared" si="17"/>
        <v>大東市</v>
      </c>
      <c r="AO31" s="146">
        <f t="shared" si="18"/>
        <v>1.0666979252139257E-2</v>
      </c>
      <c r="AP31" s="146">
        <f t="shared" si="19"/>
        <v>9.8039215686274508E-3</v>
      </c>
      <c r="AQ31" s="207">
        <f t="shared" si="20"/>
        <v>8.9999999999999969E-2</v>
      </c>
      <c r="AR31" s="48" t="str">
        <f t="shared" si="21"/>
        <v>堺市</v>
      </c>
      <c r="AS31" s="146">
        <f t="shared" si="22"/>
        <v>4.7568091758765406E-3</v>
      </c>
      <c r="AT31" s="146">
        <f t="shared" si="23"/>
        <v>5.1009839461418956E-3</v>
      </c>
      <c r="AU31" s="207">
        <f t="shared" si="24"/>
        <v>-3.0000000000000079E-2</v>
      </c>
      <c r="AV31" s="149"/>
      <c r="AW31" s="146">
        <f t="shared" si="42"/>
        <v>1.0390507413074141E-2</v>
      </c>
      <c r="AX31" s="146">
        <f t="shared" si="25"/>
        <v>1.024281316579353E-2</v>
      </c>
      <c r="AY31" s="207">
        <f t="shared" si="26"/>
        <v>1.9999999999999879E-2</v>
      </c>
      <c r="AZ31" s="146">
        <f t="shared" si="27"/>
        <v>5.1329903591432894E-3</v>
      </c>
      <c r="BA31" s="146">
        <f t="shared" si="28"/>
        <v>5.1056089969386837E-3</v>
      </c>
      <c r="BB31" s="207">
        <f t="shared" si="29"/>
        <v>0</v>
      </c>
      <c r="BC31" s="104">
        <v>0</v>
      </c>
      <c r="BD31" s="149"/>
    </row>
    <row r="32" spans="2:56" s="51" customFormat="1" ht="13.5" customHeight="1">
      <c r="B32" s="54">
        <v>27</v>
      </c>
      <c r="C32" s="47" t="s">
        <v>36</v>
      </c>
      <c r="D32" s="140">
        <v>19400</v>
      </c>
      <c r="E32" s="104">
        <v>3043</v>
      </c>
      <c r="F32" s="140">
        <f t="shared" si="293"/>
        <v>16357</v>
      </c>
      <c r="G32" s="141">
        <v>387</v>
      </c>
      <c r="H32" s="142">
        <f t="shared" si="1"/>
        <v>1.9948453608247423E-2</v>
      </c>
      <c r="I32" s="141">
        <f t="shared" si="294"/>
        <v>798</v>
      </c>
      <c r="J32" s="142">
        <f t="shared" si="1"/>
        <v>4.1134020618556699E-2</v>
      </c>
      <c r="K32" s="141">
        <v>329</v>
      </c>
      <c r="L32" s="142">
        <f t="shared" ref="L32" si="307">IFERROR(K32/$D32,"-")</f>
        <v>1.695876288659794E-2</v>
      </c>
      <c r="M32" s="141">
        <v>469</v>
      </c>
      <c r="N32" s="142">
        <f t="shared" ref="N32" si="308">IFERROR(M32/$D32,"-")</f>
        <v>2.4175257731958763E-2</v>
      </c>
      <c r="O32" s="141">
        <v>3</v>
      </c>
      <c r="P32" s="142">
        <f t="shared" ref="P32" si="309">IFERROR(O32/$D32,"-")</f>
        <v>1.5463917525773195E-4</v>
      </c>
      <c r="Q32" s="141">
        <f t="shared" si="298"/>
        <v>1855</v>
      </c>
      <c r="R32" s="142">
        <f t="shared" ref="R32" si="310">IFERROR(Q32/$D32,"-")</f>
        <v>9.5618556701030921E-2</v>
      </c>
      <c r="S32" s="141">
        <v>162</v>
      </c>
      <c r="T32" s="142">
        <f t="shared" ref="T32" si="311">IFERROR(S32/$D32,"-")</f>
        <v>8.3505154639175252E-3</v>
      </c>
      <c r="U32" s="141">
        <v>1693</v>
      </c>
      <c r="V32" s="142">
        <f t="shared" ref="V32" si="312">IFERROR(U32/$D32,"-")</f>
        <v>8.7268041237113403E-2</v>
      </c>
      <c r="W32" s="141">
        <v>11992</v>
      </c>
      <c r="X32" s="142">
        <f t="shared" ref="X32" si="313">IFERROR(W32/$D32,"-")</f>
        <v>0.61814432989690726</v>
      </c>
      <c r="Y32" s="141">
        <v>101</v>
      </c>
      <c r="Z32" s="142">
        <f t="shared" ref="Z32" si="314">IFERROR(Y32/$D32,"-")</f>
        <v>5.2061855670103097E-3</v>
      </c>
      <c r="AA32" s="141">
        <f t="shared" si="12"/>
        <v>4264</v>
      </c>
      <c r="AB32" s="142">
        <f t="shared" ref="AB32" si="315">IFERROR(AA32/$D32,"-")</f>
        <v>0.2197938144329897</v>
      </c>
      <c r="AC32" s="141">
        <v>1252</v>
      </c>
      <c r="AD32" s="142">
        <f t="shared" ref="AD32" si="316">IFERROR(AC32/$D32,"-")</f>
        <v>6.4536082474226805E-2</v>
      </c>
      <c r="AE32" s="141">
        <v>3012</v>
      </c>
      <c r="AF32" s="142">
        <f t="shared" ref="AF32" si="317">IFERROR(AE32/$D32,"-")</f>
        <v>0.15525773195876288</v>
      </c>
      <c r="AG32" s="152"/>
      <c r="AH32" s="96" t="s">
        <v>29</v>
      </c>
      <c r="AI32" s="155">
        <f t="shared" si="41"/>
        <v>1.5533778148457047E-2</v>
      </c>
      <c r="AJ32" s="96" t="s">
        <v>29</v>
      </c>
      <c r="AK32" s="155">
        <f t="shared" si="16"/>
        <v>4.4829024186822351E-3</v>
      </c>
      <c r="AL32" s="152"/>
      <c r="AM32" s="50"/>
      <c r="AN32" s="48" t="str">
        <f t="shared" si="17"/>
        <v>門真市</v>
      </c>
      <c r="AO32" s="146">
        <f t="shared" si="18"/>
        <v>1.0494752623688156E-2</v>
      </c>
      <c r="AP32" s="146">
        <f t="shared" si="19"/>
        <v>1.2740673027481003E-2</v>
      </c>
      <c r="AQ32" s="207">
        <f t="shared" si="20"/>
        <v>-0.21999999999999989</v>
      </c>
      <c r="AR32" s="48" t="str">
        <f t="shared" si="21"/>
        <v>寝屋川市</v>
      </c>
      <c r="AS32" s="146">
        <f t="shared" si="22"/>
        <v>4.7344994755195192E-3</v>
      </c>
      <c r="AT32" s="146">
        <f t="shared" si="23"/>
        <v>4.7428052814942768E-3</v>
      </c>
      <c r="AU32" s="207">
        <f t="shared" si="24"/>
        <v>0</v>
      </c>
      <c r="AV32" s="149"/>
      <c r="AW32" s="146">
        <f t="shared" si="42"/>
        <v>1.0390507413074141E-2</v>
      </c>
      <c r="AX32" s="146">
        <f t="shared" si="25"/>
        <v>1.024281316579353E-2</v>
      </c>
      <c r="AY32" s="207">
        <f t="shared" si="26"/>
        <v>1.9999999999999879E-2</v>
      </c>
      <c r="AZ32" s="146">
        <f t="shared" si="27"/>
        <v>5.1329903591432894E-3</v>
      </c>
      <c r="BA32" s="146">
        <f t="shared" si="28"/>
        <v>5.1056089969386837E-3</v>
      </c>
      <c r="BB32" s="207">
        <f t="shared" si="29"/>
        <v>0</v>
      </c>
      <c r="BC32" s="104">
        <v>0</v>
      </c>
      <c r="BD32" s="149"/>
    </row>
    <row r="33" spans="2:56" s="51" customFormat="1" ht="13.5" customHeight="1">
      <c r="B33" s="54">
        <v>28</v>
      </c>
      <c r="C33" s="47" t="s">
        <v>37</v>
      </c>
      <c r="D33" s="140">
        <v>16173</v>
      </c>
      <c r="E33" s="104">
        <v>2640</v>
      </c>
      <c r="F33" s="140">
        <f t="shared" si="293"/>
        <v>13533</v>
      </c>
      <c r="G33" s="141">
        <v>341</v>
      </c>
      <c r="H33" s="142">
        <f t="shared" si="1"/>
        <v>2.108452358869721E-2</v>
      </c>
      <c r="I33" s="141">
        <f t="shared" si="294"/>
        <v>694</v>
      </c>
      <c r="J33" s="142">
        <f t="shared" si="1"/>
        <v>4.2911024547084647E-2</v>
      </c>
      <c r="K33" s="141">
        <v>255</v>
      </c>
      <c r="L33" s="142">
        <f t="shared" ref="L33" si="318">IFERROR(K33/$D33,"-")</f>
        <v>1.5767019105917268E-2</v>
      </c>
      <c r="M33" s="141">
        <v>439</v>
      </c>
      <c r="N33" s="142">
        <f t="shared" ref="N33" si="319">IFERROR(M33/$D33,"-")</f>
        <v>2.7144005441167379E-2</v>
      </c>
      <c r="O33" s="141">
        <v>0</v>
      </c>
      <c r="P33" s="142">
        <f t="shared" ref="P33" si="320">IFERROR(O33/$D33,"-")</f>
        <v>0</v>
      </c>
      <c r="Q33" s="141">
        <f t="shared" si="298"/>
        <v>1605</v>
      </c>
      <c r="R33" s="142">
        <f t="shared" ref="R33" si="321">IFERROR(Q33/$D33,"-")</f>
        <v>9.9239473196067518E-2</v>
      </c>
      <c r="S33" s="141">
        <v>159</v>
      </c>
      <c r="T33" s="142">
        <f t="shared" ref="T33" si="322">IFERROR(S33/$D33,"-")</f>
        <v>9.8312001483954747E-3</v>
      </c>
      <c r="U33" s="141">
        <v>1446</v>
      </c>
      <c r="V33" s="142">
        <f t="shared" ref="V33" si="323">IFERROR(U33/$D33,"-")</f>
        <v>8.9408273047672043E-2</v>
      </c>
      <c r="W33" s="141">
        <v>10150</v>
      </c>
      <c r="X33" s="142">
        <f t="shared" ref="X33" si="324">IFERROR(W33/$D33,"-")</f>
        <v>0.62758919186298157</v>
      </c>
      <c r="Y33" s="141">
        <v>69</v>
      </c>
      <c r="Z33" s="142">
        <f t="shared" ref="Z33" si="325">IFERROR(Y33/$D33,"-")</f>
        <v>4.2663698757187908E-3</v>
      </c>
      <c r="AA33" s="141">
        <f t="shared" si="12"/>
        <v>3314</v>
      </c>
      <c r="AB33" s="142">
        <f t="shared" ref="AB33" si="326">IFERROR(AA33/$D33,"-")</f>
        <v>0.20490941692945031</v>
      </c>
      <c r="AC33" s="141">
        <v>910</v>
      </c>
      <c r="AD33" s="142">
        <f t="shared" ref="AD33" si="327">IFERROR(AC33/$D33,"-")</f>
        <v>5.626661720150869E-2</v>
      </c>
      <c r="AE33" s="141">
        <v>2404</v>
      </c>
      <c r="AF33" s="142">
        <f t="shared" ref="AF33" si="328">IFERROR(AE33/$D33,"-")</f>
        <v>0.14864279972794164</v>
      </c>
      <c r="AG33" s="152"/>
      <c r="AH33" s="96" t="s">
        <v>23</v>
      </c>
      <c r="AI33" s="155">
        <f t="shared" si="41"/>
        <v>9.7297142611855944E-3</v>
      </c>
      <c r="AJ33" s="96" t="s">
        <v>23</v>
      </c>
      <c r="AK33" s="155">
        <f t="shared" si="16"/>
        <v>4.3354462075576982E-3</v>
      </c>
      <c r="AL33" s="152"/>
      <c r="AM33" s="50"/>
      <c r="AN33" s="48" t="str">
        <f t="shared" si="17"/>
        <v>岬町</v>
      </c>
      <c r="AO33" s="146">
        <f t="shared" si="18"/>
        <v>1.0200927357032458E-2</v>
      </c>
      <c r="AP33" s="146">
        <f t="shared" si="19"/>
        <v>7.8939059046416165E-3</v>
      </c>
      <c r="AQ33" s="207">
        <f t="shared" si="20"/>
        <v>0.22999999999999998</v>
      </c>
      <c r="AR33" s="48" t="str">
        <f t="shared" si="21"/>
        <v>茨木市</v>
      </c>
      <c r="AS33" s="146">
        <f t="shared" si="22"/>
        <v>4.7306101637301003E-3</v>
      </c>
      <c r="AT33" s="146">
        <f t="shared" si="23"/>
        <v>5.3539207856361107E-3</v>
      </c>
      <c r="AU33" s="207">
        <f t="shared" si="24"/>
        <v>-7.0000000000000007E-2</v>
      </c>
      <c r="AV33" s="149"/>
      <c r="AW33" s="146">
        <f t="shared" si="42"/>
        <v>1.0390507413074141E-2</v>
      </c>
      <c r="AX33" s="146">
        <f t="shared" si="25"/>
        <v>1.024281316579353E-2</v>
      </c>
      <c r="AY33" s="207">
        <f t="shared" si="26"/>
        <v>1.9999999999999879E-2</v>
      </c>
      <c r="AZ33" s="146">
        <f t="shared" si="27"/>
        <v>5.1329903591432894E-3</v>
      </c>
      <c r="BA33" s="146">
        <f t="shared" si="28"/>
        <v>5.1056089969386837E-3</v>
      </c>
      <c r="BB33" s="207">
        <f t="shared" si="29"/>
        <v>0</v>
      </c>
      <c r="BC33" s="104">
        <v>0</v>
      </c>
      <c r="BD33" s="149"/>
    </row>
    <row r="34" spans="2:56" s="51" customFormat="1" ht="13.5" customHeight="1">
      <c r="B34" s="54">
        <v>29</v>
      </c>
      <c r="C34" s="47" t="s">
        <v>38</v>
      </c>
      <c r="D34" s="140">
        <v>13861</v>
      </c>
      <c r="E34" s="104">
        <v>2582</v>
      </c>
      <c r="F34" s="140">
        <f t="shared" si="293"/>
        <v>11279</v>
      </c>
      <c r="G34" s="141">
        <v>328</v>
      </c>
      <c r="H34" s="142">
        <f t="shared" si="1"/>
        <v>2.366351634081235E-2</v>
      </c>
      <c r="I34" s="141">
        <f t="shared" si="294"/>
        <v>708</v>
      </c>
      <c r="J34" s="142">
        <f t="shared" si="1"/>
        <v>5.1078565760046171E-2</v>
      </c>
      <c r="K34" s="141">
        <v>263</v>
      </c>
      <c r="L34" s="142">
        <f t="shared" ref="L34" si="329">IFERROR(K34/$D34,"-")</f>
        <v>1.8974099992785515E-2</v>
      </c>
      <c r="M34" s="141">
        <v>445</v>
      </c>
      <c r="N34" s="142">
        <f t="shared" ref="N34" si="330">IFERROR(M34/$D34,"-")</f>
        <v>3.2104465767260656E-2</v>
      </c>
      <c r="O34" s="141">
        <v>0</v>
      </c>
      <c r="P34" s="142">
        <f t="shared" ref="P34" si="331">IFERROR(O34/$D34,"-")</f>
        <v>0</v>
      </c>
      <c r="Q34" s="141">
        <f t="shared" si="298"/>
        <v>1546</v>
      </c>
      <c r="R34" s="142">
        <f t="shared" ref="R34" si="332">IFERROR(Q34/$D34,"-")</f>
        <v>0.11153596421614602</v>
      </c>
      <c r="S34" s="141">
        <v>138</v>
      </c>
      <c r="T34" s="142">
        <f t="shared" ref="T34" si="333">IFERROR(S34/$D34,"-")</f>
        <v>9.9559916311954405E-3</v>
      </c>
      <c r="U34" s="141">
        <v>1408</v>
      </c>
      <c r="V34" s="142">
        <f t="shared" ref="V34" si="334">IFERROR(U34/$D34,"-")</f>
        <v>0.10157997258495058</v>
      </c>
      <c r="W34" s="141">
        <v>8253</v>
      </c>
      <c r="X34" s="142">
        <f t="shared" ref="X34" si="335">IFERROR(W34/$D34,"-")</f>
        <v>0.59541158646562298</v>
      </c>
      <c r="Y34" s="141">
        <v>64</v>
      </c>
      <c r="Z34" s="142">
        <f t="shared" ref="Z34" si="336">IFERROR(Y34/$D34,"-")</f>
        <v>4.617271481134117E-3</v>
      </c>
      <c r="AA34" s="141">
        <f t="shared" si="12"/>
        <v>2962</v>
      </c>
      <c r="AB34" s="142">
        <f t="shared" ref="AB34" si="337">IFERROR(AA34/$D34,"-")</f>
        <v>0.21369309573623838</v>
      </c>
      <c r="AC34" s="141">
        <v>868</v>
      </c>
      <c r="AD34" s="142">
        <f t="shared" ref="AD34" si="338">IFERROR(AC34/$D34,"-")</f>
        <v>6.2621744462881462E-2</v>
      </c>
      <c r="AE34" s="141">
        <v>2094</v>
      </c>
      <c r="AF34" s="142">
        <f t="shared" ref="AF34" si="339">IFERROR(AE34/$D34,"-")</f>
        <v>0.15107135127335691</v>
      </c>
      <c r="AG34" s="152"/>
      <c r="AH34" s="96" t="s">
        <v>50</v>
      </c>
      <c r="AI34" s="155">
        <f t="shared" si="41"/>
        <v>1.0079751883030572E-2</v>
      </c>
      <c r="AJ34" s="96" t="s">
        <v>50</v>
      </c>
      <c r="AK34" s="155">
        <f t="shared" si="16"/>
        <v>3.8768276473194504E-3</v>
      </c>
      <c r="AL34" s="152"/>
      <c r="AM34" s="50"/>
      <c r="AN34" s="48" t="str">
        <f t="shared" si="17"/>
        <v>泉南市</v>
      </c>
      <c r="AO34" s="146">
        <f t="shared" si="18"/>
        <v>1.0079751883030572E-2</v>
      </c>
      <c r="AP34" s="146">
        <f t="shared" si="19"/>
        <v>9.5824777549623538E-3</v>
      </c>
      <c r="AQ34" s="207">
        <f t="shared" si="20"/>
        <v>5.0000000000000044E-2</v>
      </c>
      <c r="AR34" s="48" t="str">
        <f t="shared" si="21"/>
        <v>泉大津市</v>
      </c>
      <c r="AS34" s="146">
        <f t="shared" si="22"/>
        <v>4.6622461665975961E-3</v>
      </c>
      <c r="AT34" s="146">
        <f t="shared" si="23"/>
        <v>5.1200000000000004E-3</v>
      </c>
      <c r="AU34" s="207">
        <f t="shared" si="24"/>
        <v>-4.0000000000000022E-2</v>
      </c>
      <c r="AV34" s="149"/>
      <c r="AW34" s="146">
        <f t="shared" si="42"/>
        <v>1.0390507413074141E-2</v>
      </c>
      <c r="AX34" s="146">
        <f t="shared" si="25"/>
        <v>1.024281316579353E-2</v>
      </c>
      <c r="AY34" s="207">
        <f t="shared" si="26"/>
        <v>1.9999999999999879E-2</v>
      </c>
      <c r="AZ34" s="146">
        <f t="shared" si="27"/>
        <v>5.1329903591432894E-3</v>
      </c>
      <c r="BA34" s="146">
        <f t="shared" si="28"/>
        <v>5.1056089969386837E-3</v>
      </c>
      <c r="BB34" s="207">
        <f t="shared" si="29"/>
        <v>0</v>
      </c>
      <c r="BC34" s="104">
        <v>0</v>
      </c>
      <c r="BD34" s="149"/>
    </row>
    <row r="35" spans="2:56" s="51" customFormat="1" ht="13.5" customHeight="1">
      <c r="B35" s="54">
        <v>30</v>
      </c>
      <c r="C35" s="47" t="s">
        <v>39</v>
      </c>
      <c r="D35" s="140">
        <v>18536</v>
      </c>
      <c r="E35" s="104">
        <v>3212</v>
      </c>
      <c r="F35" s="140">
        <f>D35-E35</f>
        <v>15324</v>
      </c>
      <c r="G35" s="141">
        <v>358</v>
      </c>
      <c r="H35" s="142">
        <f t="shared" si="1"/>
        <v>1.9313767803193785E-2</v>
      </c>
      <c r="I35" s="141">
        <f t="shared" si="294"/>
        <v>823</v>
      </c>
      <c r="J35" s="142">
        <f t="shared" si="1"/>
        <v>4.4400086318515324E-2</v>
      </c>
      <c r="K35" s="141">
        <v>306</v>
      </c>
      <c r="L35" s="142">
        <f t="shared" ref="L35" si="340">IFERROR(K35/$D35,"-")</f>
        <v>1.6508416055243849E-2</v>
      </c>
      <c r="M35" s="141">
        <v>517</v>
      </c>
      <c r="N35" s="142">
        <f t="shared" ref="N35" si="341">IFERROR(M35/$D35,"-")</f>
        <v>2.7891670263271471E-2</v>
      </c>
      <c r="O35" s="141">
        <v>0</v>
      </c>
      <c r="P35" s="142">
        <f t="shared" ref="P35" si="342">IFERROR(O35/$D35,"-")</f>
        <v>0</v>
      </c>
      <c r="Q35" s="141">
        <f t="shared" si="298"/>
        <v>2031</v>
      </c>
      <c r="R35" s="142">
        <f t="shared" ref="R35" si="343">IFERROR(Q35/$D35,"-")</f>
        <v>0.10957056538627535</v>
      </c>
      <c r="S35" s="141">
        <v>184</v>
      </c>
      <c r="T35" s="142">
        <f t="shared" ref="T35" si="344">IFERROR(S35/$D35,"-")</f>
        <v>9.9266292619766949E-3</v>
      </c>
      <c r="U35" s="141">
        <v>1847</v>
      </c>
      <c r="V35" s="142">
        <f t="shared" ref="V35" si="345">IFERROR(U35/$D35,"-")</f>
        <v>9.9643936124298657E-2</v>
      </c>
      <c r="W35" s="141">
        <v>11180</v>
      </c>
      <c r="X35" s="142">
        <f t="shared" ref="X35" si="346">IFERROR(W35/$D35,"-")</f>
        <v>0.60315062580923606</v>
      </c>
      <c r="Y35" s="141">
        <v>104</v>
      </c>
      <c r="Z35" s="142">
        <f t="shared" ref="Z35" si="347">IFERROR(Y35/$D35,"-")</f>
        <v>5.6107034958998705E-3</v>
      </c>
      <c r="AA35" s="141">
        <f t="shared" si="12"/>
        <v>4040</v>
      </c>
      <c r="AB35" s="142">
        <f t="shared" ref="AB35" si="348">IFERROR(AA35/$D35,"-")</f>
        <v>0.21795425118687958</v>
      </c>
      <c r="AC35" s="141">
        <v>1159</v>
      </c>
      <c r="AD35" s="142">
        <f t="shared" ref="AD35" si="349">IFERROR(AC35/$D35,"-")</f>
        <v>6.2526974536037977E-2</v>
      </c>
      <c r="AE35" s="141">
        <v>2881</v>
      </c>
      <c r="AF35" s="142">
        <f t="shared" ref="AF35" si="350">IFERROR(AE35/$D35,"-")</f>
        <v>0.15542727665084161</v>
      </c>
      <c r="AG35" s="152"/>
      <c r="AH35" s="96" t="s">
        <v>18</v>
      </c>
      <c r="AI35" s="155">
        <f t="shared" si="41"/>
        <v>1.1964735516372796E-2</v>
      </c>
      <c r="AJ35" s="96" t="s">
        <v>18</v>
      </c>
      <c r="AK35" s="155">
        <f t="shared" si="16"/>
        <v>5.4156171284634761E-3</v>
      </c>
      <c r="AL35" s="152"/>
      <c r="AM35" s="50"/>
      <c r="AN35" s="48" t="str">
        <f t="shared" si="17"/>
        <v>泉大津市</v>
      </c>
      <c r="AO35" s="146">
        <f t="shared" si="18"/>
        <v>1.0049730625777041E-2</v>
      </c>
      <c r="AP35" s="146">
        <f t="shared" si="19"/>
        <v>8.2133333333333329E-3</v>
      </c>
      <c r="AQ35" s="207">
        <f t="shared" si="20"/>
        <v>0.17999999999999994</v>
      </c>
      <c r="AR35" s="48" t="str">
        <f t="shared" si="21"/>
        <v>岬町</v>
      </c>
      <c r="AS35" s="146">
        <f t="shared" si="22"/>
        <v>4.6367851622874804E-3</v>
      </c>
      <c r="AT35" s="146">
        <f t="shared" si="23"/>
        <v>3.4733185980423114E-3</v>
      </c>
      <c r="AU35" s="207">
        <f t="shared" si="24"/>
        <v>0.10999999999999999</v>
      </c>
      <c r="AV35" s="149"/>
      <c r="AW35" s="146">
        <f t="shared" si="42"/>
        <v>1.0390507413074141E-2</v>
      </c>
      <c r="AX35" s="146">
        <f t="shared" si="25"/>
        <v>1.024281316579353E-2</v>
      </c>
      <c r="AY35" s="207">
        <f t="shared" si="26"/>
        <v>1.9999999999999879E-2</v>
      </c>
      <c r="AZ35" s="146">
        <f t="shared" si="27"/>
        <v>5.1329903591432894E-3</v>
      </c>
      <c r="BA35" s="146">
        <f t="shared" si="28"/>
        <v>5.1056089969386837E-3</v>
      </c>
      <c r="BB35" s="207">
        <f t="shared" si="29"/>
        <v>0</v>
      </c>
      <c r="BC35" s="104">
        <v>0</v>
      </c>
      <c r="BD35" s="149"/>
    </row>
    <row r="36" spans="2:56" s="51" customFormat="1" ht="13.5" customHeight="1">
      <c r="B36" s="54">
        <v>31</v>
      </c>
      <c r="C36" s="47" t="s">
        <v>40</v>
      </c>
      <c r="D36" s="140">
        <v>24882</v>
      </c>
      <c r="E36" s="104">
        <v>4855</v>
      </c>
      <c r="F36" s="140">
        <f t="shared" ref="F36:F37" si="351">D36-E36</f>
        <v>20027</v>
      </c>
      <c r="G36" s="141">
        <v>687</v>
      </c>
      <c r="H36" s="142">
        <f t="shared" si="1"/>
        <v>2.7610320713768989E-2</v>
      </c>
      <c r="I36" s="141">
        <f t="shared" si="294"/>
        <v>1286</v>
      </c>
      <c r="J36" s="142">
        <f t="shared" si="1"/>
        <v>5.1683948235672371E-2</v>
      </c>
      <c r="K36" s="141">
        <v>494</v>
      </c>
      <c r="L36" s="142">
        <f t="shared" ref="L36" si="352">IFERROR(K36/$D36,"-")</f>
        <v>1.9853709508881923E-2</v>
      </c>
      <c r="M36" s="141">
        <v>792</v>
      </c>
      <c r="N36" s="142">
        <f t="shared" ref="N36" si="353">IFERROR(M36/$D36,"-")</f>
        <v>3.1830238726790451E-2</v>
      </c>
      <c r="O36" s="141">
        <v>0</v>
      </c>
      <c r="P36" s="142">
        <f t="shared" ref="P36" si="354">IFERROR(O36/$D36,"-")</f>
        <v>0</v>
      </c>
      <c r="Q36" s="141">
        <f t="shared" si="298"/>
        <v>2882</v>
      </c>
      <c r="R36" s="142">
        <f t="shared" ref="R36" si="355">IFERROR(Q36/$D36,"-")</f>
        <v>0.11582670203359859</v>
      </c>
      <c r="S36" s="141">
        <v>345</v>
      </c>
      <c r="T36" s="142">
        <f t="shared" ref="T36" si="356">IFERROR(S36/$D36,"-")</f>
        <v>1.3865444899927658E-2</v>
      </c>
      <c r="U36" s="141">
        <v>2537</v>
      </c>
      <c r="V36" s="142">
        <f t="shared" ref="V36" si="357">IFERROR(U36/$D36,"-")</f>
        <v>0.10196125713367092</v>
      </c>
      <c r="W36" s="141">
        <v>13980</v>
      </c>
      <c r="X36" s="142">
        <f t="shared" ref="X36" si="358">IFERROR(W36/$D36,"-")</f>
        <v>0.56185194116228598</v>
      </c>
      <c r="Y36" s="141">
        <v>116</v>
      </c>
      <c r="Z36" s="142">
        <f t="shared" ref="Z36" si="359">IFERROR(Y36/$D36,"-")</f>
        <v>4.662004662004662E-3</v>
      </c>
      <c r="AA36" s="141">
        <f t="shared" si="12"/>
        <v>5931</v>
      </c>
      <c r="AB36" s="142">
        <f t="shared" ref="AB36" si="360">IFERROR(AA36/$D36,"-")</f>
        <v>0.23836508319266939</v>
      </c>
      <c r="AC36" s="141">
        <v>1648</v>
      </c>
      <c r="AD36" s="142">
        <f t="shared" ref="AD36" si="361">IFERROR(AC36/$D36,"-")</f>
        <v>6.623261795675589E-2</v>
      </c>
      <c r="AE36" s="141">
        <v>4283</v>
      </c>
      <c r="AF36" s="142">
        <f t="shared" ref="AF36" si="362">IFERROR(AE36/$D36,"-")</f>
        <v>0.17213246523591352</v>
      </c>
      <c r="AG36" s="152"/>
      <c r="AH36" s="96" t="s">
        <v>19</v>
      </c>
      <c r="AI36" s="155">
        <f t="shared" si="41"/>
        <v>1.1444323782474312E-2</v>
      </c>
      <c r="AJ36" s="96" t="s">
        <v>19</v>
      </c>
      <c r="AK36" s="155">
        <f t="shared" si="16"/>
        <v>4.928577395372149E-3</v>
      </c>
      <c r="AL36" s="152"/>
      <c r="AM36" s="50"/>
      <c r="AN36" s="48" t="str">
        <f t="shared" si="17"/>
        <v>太子町</v>
      </c>
      <c r="AO36" s="146">
        <f t="shared" si="18"/>
        <v>9.91571641051066E-3</v>
      </c>
      <c r="AP36" s="146">
        <f t="shared" si="19"/>
        <v>1.2800819252432157E-2</v>
      </c>
      <c r="AQ36" s="207">
        <f t="shared" si="20"/>
        <v>-0.28999999999999998</v>
      </c>
      <c r="AR36" s="48" t="str">
        <f t="shared" si="21"/>
        <v>八尾市</v>
      </c>
      <c r="AS36" s="146">
        <f t="shared" si="22"/>
        <v>4.6189376443418013E-3</v>
      </c>
      <c r="AT36" s="146">
        <f t="shared" si="23"/>
        <v>5.4365037474928745E-3</v>
      </c>
      <c r="AU36" s="207">
        <f t="shared" si="24"/>
        <v>-8.0000000000000043E-2</v>
      </c>
      <c r="AV36" s="149"/>
      <c r="AW36" s="146">
        <f t="shared" si="42"/>
        <v>1.0390507413074141E-2</v>
      </c>
      <c r="AX36" s="146">
        <f t="shared" si="25"/>
        <v>1.024281316579353E-2</v>
      </c>
      <c r="AY36" s="207">
        <f t="shared" si="26"/>
        <v>1.9999999999999879E-2</v>
      </c>
      <c r="AZ36" s="146">
        <f t="shared" si="27"/>
        <v>5.1329903591432894E-3</v>
      </c>
      <c r="BA36" s="146">
        <f t="shared" si="28"/>
        <v>5.1056089969386837E-3</v>
      </c>
      <c r="BB36" s="207">
        <f t="shared" si="29"/>
        <v>0</v>
      </c>
      <c r="BC36" s="104">
        <v>0</v>
      </c>
      <c r="BD36" s="149"/>
    </row>
    <row r="37" spans="2:56" s="51" customFormat="1" ht="13.5" customHeight="1">
      <c r="B37" s="54">
        <v>32</v>
      </c>
      <c r="C37" s="47" t="s">
        <v>41</v>
      </c>
      <c r="D37" s="140">
        <v>20774</v>
      </c>
      <c r="E37" s="104">
        <v>3674</v>
      </c>
      <c r="F37" s="140">
        <f t="shared" si="351"/>
        <v>17100</v>
      </c>
      <c r="G37" s="141">
        <v>491</v>
      </c>
      <c r="H37" s="142">
        <f t="shared" si="1"/>
        <v>2.3635313372484836E-2</v>
      </c>
      <c r="I37" s="141">
        <f t="shared" si="294"/>
        <v>981</v>
      </c>
      <c r="J37" s="142">
        <f t="shared" si="1"/>
        <v>4.7222489650524696E-2</v>
      </c>
      <c r="K37" s="141">
        <v>369</v>
      </c>
      <c r="L37" s="142">
        <f t="shared" ref="L37" si="363">IFERROR(K37/$D37,"-")</f>
        <v>1.7762587850197364E-2</v>
      </c>
      <c r="M37" s="141">
        <v>612</v>
      </c>
      <c r="N37" s="142">
        <f t="shared" ref="N37" si="364">IFERROR(M37/$D37,"-")</f>
        <v>2.9459901800327332E-2</v>
      </c>
      <c r="O37" s="141">
        <v>3</v>
      </c>
      <c r="P37" s="142">
        <f t="shared" ref="P37" si="365">IFERROR(O37/$D37,"-")</f>
        <v>1.4441128333493789E-4</v>
      </c>
      <c r="Q37" s="141">
        <f t="shared" si="298"/>
        <v>2199</v>
      </c>
      <c r="R37" s="142">
        <f t="shared" ref="R37" si="366">IFERROR(Q37/$D37,"-")</f>
        <v>0.10585347068450948</v>
      </c>
      <c r="S37" s="141">
        <v>234</v>
      </c>
      <c r="T37" s="142">
        <f t="shared" ref="T37" si="367">IFERROR(S37/$D37,"-")</f>
        <v>1.1264080100125156E-2</v>
      </c>
      <c r="U37" s="141">
        <v>1965</v>
      </c>
      <c r="V37" s="142">
        <f t="shared" ref="V37" si="368">IFERROR(U37/$D37,"-")</f>
        <v>9.4589390584384328E-2</v>
      </c>
      <c r="W37" s="141">
        <v>12380</v>
      </c>
      <c r="X37" s="142">
        <f t="shared" ref="X37" si="369">IFERROR(W37/$D37,"-")</f>
        <v>0.59593722922884373</v>
      </c>
      <c r="Y37" s="141">
        <v>90</v>
      </c>
      <c r="Z37" s="142">
        <f t="shared" ref="Z37" si="370">IFERROR(Y37/$D37,"-")</f>
        <v>4.3323385000481373E-3</v>
      </c>
      <c r="AA37" s="141">
        <f t="shared" si="12"/>
        <v>4630</v>
      </c>
      <c r="AB37" s="142">
        <f t="shared" ref="AB37" si="371">IFERROR(AA37/$D37,"-")</f>
        <v>0.22287474728025417</v>
      </c>
      <c r="AC37" s="141">
        <v>1287</v>
      </c>
      <c r="AD37" s="142">
        <f t="shared" ref="AD37" si="372">IFERROR(AC37/$D37,"-")</f>
        <v>6.195244055068836E-2</v>
      </c>
      <c r="AE37" s="141">
        <v>3343</v>
      </c>
      <c r="AF37" s="142">
        <f t="shared" ref="AF37" si="373">IFERROR(AE37/$D37,"-")</f>
        <v>0.16092230672956581</v>
      </c>
      <c r="AG37" s="152"/>
      <c r="AH37" s="96" t="s">
        <v>30</v>
      </c>
      <c r="AI37" s="155">
        <f t="shared" si="41"/>
        <v>1.3765182186234818E-2</v>
      </c>
      <c r="AJ37" s="96" t="s">
        <v>30</v>
      </c>
      <c r="AK37" s="155">
        <f t="shared" si="16"/>
        <v>5.0896471949103527E-3</v>
      </c>
      <c r="AL37" s="152"/>
      <c r="AM37" s="50"/>
      <c r="AN37" s="48" t="str">
        <f t="shared" si="17"/>
        <v>豊中市</v>
      </c>
      <c r="AO37" s="146">
        <f t="shared" si="18"/>
        <v>9.7644084563807566E-3</v>
      </c>
      <c r="AP37" s="146">
        <f t="shared" si="19"/>
        <v>9.6257493522948611E-3</v>
      </c>
      <c r="AQ37" s="207">
        <f t="shared" si="20"/>
        <v>2.0000000000000052E-2</v>
      </c>
      <c r="AR37" s="48" t="str">
        <f t="shared" si="21"/>
        <v>高槻市</v>
      </c>
      <c r="AS37" s="146">
        <f t="shared" si="22"/>
        <v>4.5137390303553442E-3</v>
      </c>
      <c r="AT37" s="146">
        <f t="shared" si="23"/>
        <v>4.343145625301607E-3</v>
      </c>
      <c r="AU37" s="207">
        <f t="shared" si="24"/>
        <v>1.9999999999999966E-2</v>
      </c>
      <c r="AV37" s="149"/>
      <c r="AW37" s="146">
        <f t="shared" si="42"/>
        <v>1.0390507413074141E-2</v>
      </c>
      <c r="AX37" s="146">
        <f t="shared" si="25"/>
        <v>1.024281316579353E-2</v>
      </c>
      <c r="AY37" s="207">
        <f t="shared" si="26"/>
        <v>1.9999999999999879E-2</v>
      </c>
      <c r="AZ37" s="146">
        <f t="shared" si="27"/>
        <v>5.1329903591432894E-3</v>
      </c>
      <c r="BA37" s="146">
        <f t="shared" si="28"/>
        <v>5.1056089969386837E-3</v>
      </c>
      <c r="BB37" s="207">
        <f t="shared" si="29"/>
        <v>0</v>
      </c>
      <c r="BC37" s="104">
        <v>0</v>
      </c>
      <c r="BD37" s="149"/>
    </row>
    <row r="38" spans="2:56" s="51" customFormat="1" ht="13.5" customHeight="1">
      <c r="B38" s="54">
        <v>33</v>
      </c>
      <c r="C38" s="47" t="s">
        <v>42</v>
      </c>
      <c r="D38" s="140">
        <v>5992</v>
      </c>
      <c r="E38" s="104">
        <v>1291</v>
      </c>
      <c r="F38" s="140">
        <f>D38-E38</f>
        <v>4701</v>
      </c>
      <c r="G38" s="141">
        <v>147</v>
      </c>
      <c r="H38" s="142">
        <f t="shared" si="1"/>
        <v>2.4532710280373831E-2</v>
      </c>
      <c r="I38" s="141">
        <f>SUM(K38,M38)</f>
        <v>310</v>
      </c>
      <c r="J38" s="142">
        <f t="shared" si="1"/>
        <v>5.1735647530040056E-2</v>
      </c>
      <c r="K38" s="141">
        <v>85</v>
      </c>
      <c r="L38" s="142">
        <f t="shared" ref="L38" si="374">IFERROR(K38/$D38,"-")</f>
        <v>1.4185580774365821E-2</v>
      </c>
      <c r="M38" s="141">
        <v>225</v>
      </c>
      <c r="N38" s="142">
        <f t="shared" ref="N38" si="375">IFERROR(M38/$D38,"-")</f>
        <v>3.7550066755674232E-2</v>
      </c>
      <c r="O38" s="141">
        <v>0</v>
      </c>
      <c r="P38" s="142">
        <f t="shared" ref="P38" si="376">IFERROR(O38/$D38,"-")</f>
        <v>0</v>
      </c>
      <c r="Q38" s="141">
        <f>SUM(S38,U38)</f>
        <v>834</v>
      </c>
      <c r="R38" s="142">
        <f t="shared" ref="R38" si="377">IFERROR(Q38/$D38,"-")</f>
        <v>0.13918558077436582</v>
      </c>
      <c r="S38" s="141">
        <v>80</v>
      </c>
      <c r="T38" s="142">
        <f t="shared" ref="T38" si="378">IFERROR(S38/$D38,"-")</f>
        <v>1.335113484646195E-2</v>
      </c>
      <c r="U38" s="141">
        <v>754</v>
      </c>
      <c r="V38" s="142">
        <f t="shared" ref="V38" si="379">IFERROR(U38/$D38,"-")</f>
        <v>0.12583444592790388</v>
      </c>
      <c r="W38" s="141">
        <v>3447</v>
      </c>
      <c r="X38" s="142">
        <f t="shared" ref="X38" si="380">IFERROR(W38/$D38,"-")</f>
        <v>0.5752670226969292</v>
      </c>
      <c r="Y38" s="141">
        <v>25</v>
      </c>
      <c r="Z38" s="142">
        <f t="shared" ref="Z38" si="381">IFERROR(Y38/$D38,"-")</f>
        <v>4.1722296395193589E-3</v>
      </c>
      <c r="AA38" s="141">
        <f t="shared" si="12"/>
        <v>1229</v>
      </c>
      <c r="AB38" s="142">
        <f t="shared" ref="AB38" si="382">IFERROR(AA38/$D38,"-")</f>
        <v>0.20510680907877168</v>
      </c>
      <c r="AC38" s="141">
        <v>302</v>
      </c>
      <c r="AD38" s="142">
        <f t="shared" ref="AD38" si="383">IFERROR(AC38/$D38,"-")</f>
        <v>5.0400534045393859E-2</v>
      </c>
      <c r="AE38" s="141">
        <v>927</v>
      </c>
      <c r="AF38" s="142">
        <f t="shared" ref="AF38" si="384">IFERROR(AE38/$D38,"-")</f>
        <v>0.15470627503337783</v>
      </c>
      <c r="AG38" s="152"/>
      <c r="AH38" s="96" t="s">
        <v>51</v>
      </c>
      <c r="AI38" s="155">
        <f t="shared" si="41"/>
        <v>9.6057187534904498E-3</v>
      </c>
      <c r="AJ38" s="96" t="s">
        <v>51</v>
      </c>
      <c r="AK38" s="155">
        <f t="shared" si="16"/>
        <v>3.5742209315313303E-3</v>
      </c>
      <c r="AL38" s="152"/>
      <c r="AM38" s="50"/>
      <c r="AN38" s="48" t="str">
        <f t="shared" si="17"/>
        <v>柏原市</v>
      </c>
      <c r="AO38" s="146">
        <f t="shared" si="18"/>
        <v>9.7537421535490096E-3</v>
      </c>
      <c r="AP38" s="146">
        <f t="shared" si="19"/>
        <v>1.1048074051955807E-2</v>
      </c>
      <c r="AQ38" s="207">
        <f t="shared" si="20"/>
        <v>-0.11999999999999997</v>
      </c>
      <c r="AR38" s="48" t="str">
        <f t="shared" si="21"/>
        <v>藤井寺市</v>
      </c>
      <c r="AS38" s="146">
        <f t="shared" si="22"/>
        <v>4.4829024186822351E-3</v>
      </c>
      <c r="AT38" s="146">
        <f t="shared" si="23"/>
        <v>3.5211267605633804E-3</v>
      </c>
      <c r="AU38" s="207">
        <f t="shared" si="24"/>
        <v>9.9999999999999964E-2</v>
      </c>
      <c r="AV38" s="149"/>
      <c r="AW38" s="146">
        <f t="shared" si="42"/>
        <v>1.0390507413074141E-2</v>
      </c>
      <c r="AX38" s="146">
        <f t="shared" si="25"/>
        <v>1.024281316579353E-2</v>
      </c>
      <c r="AY38" s="207">
        <f t="shared" si="26"/>
        <v>1.9999999999999879E-2</v>
      </c>
      <c r="AZ38" s="146">
        <f t="shared" si="27"/>
        <v>5.1329903591432894E-3</v>
      </c>
      <c r="BA38" s="146">
        <f t="shared" si="28"/>
        <v>5.1056089969386837E-3</v>
      </c>
      <c r="BB38" s="207">
        <f t="shared" si="29"/>
        <v>0</v>
      </c>
      <c r="BC38" s="104">
        <v>0</v>
      </c>
      <c r="BD38" s="149"/>
    </row>
    <row r="39" spans="2:56" s="51" customFormat="1" ht="13.5" customHeight="1">
      <c r="B39" s="54">
        <v>34</v>
      </c>
      <c r="C39" s="47" t="s">
        <v>44</v>
      </c>
      <c r="D39" s="140">
        <v>26502</v>
      </c>
      <c r="E39" s="104">
        <v>4251</v>
      </c>
      <c r="F39" s="140">
        <f t="shared" ref="F39:F42" si="385">D39-E39</f>
        <v>22251</v>
      </c>
      <c r="G39" s="141">
        <v>616</v>
      </c>
      <c r="H39" s="142">
        <f t="shared" si="1"/>
        <v>2.324352879027998E-2</v>
      </c>
      <c r="I39" s="141">
        <f t="shared" ref="I39:I45" si="386">SUM(K39,M39)</f>
        <v>1248</v>
      </c>
      <c r="J39" s="142">
        <f t="shared" si="1"/>
        <v>4.7090785601086711E-2</v>
      </c>
      <c r="K39" s="141">
        <v>350</v>
      </c>
      <c r="L39" s="142">
        <f t="shared" ref="L39" si="387">IFERROR(K39/$D39,"-")</f>
        <v>1.3206550449022716E-2</v>
      </c>
      <c r="M39" s="141">
        <v>898</v>
      </c>
      <c r="N39" s="142">
        <f t="shared" ref="N39" si="388">IFERROR(M39/$D39,"-")</f>
        <v>3.3884235152063992E-2</v>
      </c>
      <c r="O39" s="141">
        <v>0</v>
      </c>
      <c r="P39" s="142">
        <f t="shared" ref="P39" si="389">IFERROR(O39/$D39,"-")</f>
        <v>0</v>
      </c>
      <c r="Q39" s="141">
        <f t="shared" ref="Q39:Q45" si="390">SUM(S39,U39)</f>
        <v>2387</v>
      </c>
      <c r="R39" s="142">
        <f t="shared" ref="R39" si="391">IFERROR(Q39/$D39,"-")</f>
        <v>9.0068674062334916E-2</v>
      </c>
      <c r="S39" s="141">
        <v>200</v>
      </c>
      <c r="T39" s="142">
        <f t="shared" ref="T39" si="392">IFERROR(S39/$D39,"-")</f>
        <v>7.5466002565844088E-3</v>
      </c>
      <c r="U39" s="141">
        <v>2187</v>
      </c>
      <c r="V39" s="142">
        <f t="shared" ref="V39" si="393">IFERROR(U39/$D39,"-")</f>
        <v>8.2522073805750509E-2</v>
      </c>
      <c r="W39" s="141">
        <v>16635</v>
      </c>
      <c r="X39" s="142">
        <f t="shared" ref="X39" si="394">IFERROR(W39/$D39,"-")</f>
        <v>0.62768847634140823</v>
      </c>
      <c r="Y39" s="141">
        <v>137</v>
      </c>
      <c r="Z39" s="142">
        <f t="shared" ref="Z39" si="395">IFERROR(Y39/$D39,"-")</f>
        <v>5.1694211757603199E-3</v>
      </c>
      <c r="AA39" s="141">
        <f t="shared" si="12"/>
        <v>5479</v>
      </c>
      <c r="AB39" s="142">
        <f t="shared" ref="AB39" si="396">IFERROR(AA39/$D39,"-")</f>
        <v>0.20673911402912987</v>
      </c>
      <c r="AC39" s="141">
        <v>1638</v>
      </c>
      <c r="AD39" s="142">
        <f t="shared" ref="AD39" si="397">IFERROR(AC39/$D39,"-")</f>
        <v>6.1806656101426306E-2</v>
      </c>
      <c r="AE39" s="141">
        <v>3841</v>
      </c>
      <c r="AF39" s="142">
        <f t="shared" ref="AF39" si="398">IFERROR(AE39/$D39,"-")</f>
        <v>0.14493245792770357</v>
      </c>
      <c r="AG39" s="152"/>
      <c r="AH39" s="96" t="s">
        <v>11</v>
      </c>
      <c r="AI39" s="155">
        <f t="shared" si="41"/>
        <v>9.700176366843033E-3</v>
      </c>
      <c r="AJ39" s="96" t="s">
        <v>11</v>
      </c>
      <c r="AK39" s="155">
        <f t="shared" si="16"/>
        <v>2.6455026455026454E-3</v>
      </c>
      <c r="AL39" s="152"/>
      <c r="AM39" s="50"/>
      <c r="AN39" s="48" t="str">
        <f t="shared" si="17"/>
        <v>東大阪市</v>
      </c>
      <c r="AO39" s="146">
        <f t="shared" si="18"/>
        <v>9.7297142611855944E-3</v>
      </c>
      <c r="AP39" s="146">
        <f t="shared" si="19"/>
        <v>1.0401800820962497E-2</v>
      </c>
      <c r="AQ39" s="207">
        <f t="shared" si="20"/>
        <v>-6.9999999999999923E-2</v>
      </c>
      <c r="AR39" s="48" t="str">
        <f t="shared" si="21"/>
        <v>吹田市</v>
      </c>
      <c r="AS39" s="146">
        <f t="shared" si="22"/>
        <v>4.3690678604480981E-3</v>
      </c>
      <c r="AT39" s="146">
        <f t="shared" si="23"/>
        <v>4.5402951191827468E-3</v>
      </c>
      <c r="AU39" s="207">
        <f t="shared" si="24"/>
        <v>-9.9999999999999395E-3</v>
      </c>
      <c r="AV39" s="149"/>
      <c r="AW39" s="146">
        <f t="shared" si="42"/>
        <v>1.0390507413074141E-2</v>
      </c>
      <c r="AX39" s="146">
        <f t="shared" si="25"/>
        <v>1.024281316579353E-2</v>
      </c>
      <c r="AY39" s="207">
        <f t="shared" si="26"/>
        <v>1.9999999999999879E-2</v>
      </c>
      <c r="AZ39" s="146">
        <f t="shared" si="27"/>
        <v>5.1329903591432894E-3</v>
      </c>
      <c r="BA39" s="146">
        <f t="shared" si="28"/>
        <v>5.1056089969386837E-3</v>
      </c>
      <c r="BB39" s="207">
        <f t="shared" si="29"/>
        <v>0</v>
      </c>
      <c r="BC39" s="104">
        <v>0</v>
      </c>
      <c r="BD39" s="149"/>
    </row>
    <row r="40" spans="2:56" s="51" customFormat="1" ht="13.5" customHeight="1">
      <c r="B40" s="54">
        <v>35</v>
      </c>
      <c r="C40" s="47" t="s">
        <v>1</v>
      </c>
      <c r="D40" s="140">
        <v>54586</v>
      </c>
      <c r="E40" s="104">
        <v>9601</v>
      </c>
      <c r="F40" s="140">
        <f t="shared" si="385"/>
        <v>44985</v>
      </c>
      <c r="G40" s="141">
        <v>1418</v>
      </c>
      <c r="H40" s="142">
        <f t="shared" si="1"/>
        <v>2.5977356831421976E-2</v>
      </c>
      <c r="I40" s="141">
        <f t="shared" si="386"/>
        <v>2719</v>
      </c>
      <c r="J40" s="142">
        <f t="shared" si="1"/>
        <v>4.9811306928516472E-2</v>
      </c>
      <c r="K40" s="141">
        <v>806</v>
      </c>
      <c r="L40" s="142">
        <f t="shared" ref="L40" si="399">IFERROR(K40/$D40,"-")</f>
        <v>1.4765690836478218E-2</v>
      </c>
      <c r="M40" s="141">
        <v>1913</v>
      </c>
      <c r="N40" s="142">
        <f t="shared" ref="N40" si="400">IFERROR(M40/$D40,"-")</f>
        <v>3.5045616092038254E-2</v>
      </c>
      <c r="O40" s="141">
        <v>4</v>
      </c>
      <c r="P40" s="142">
        <f t="shared" ref="P40" si="401">IFERROR(O40/$D40,"-")</f>
        <v>7.3278862712050709E-5</v>
      </c>
      <c r="Q40" s="141">
        <f t="shared" si="390"/>
        <v>5460</v>
      </c>
      <c r="R40" s="142">
        <f t="shared" ref="R40" si="402">IFERROR(Q40/$D40,"-")</f>
        <v>0.10002564760194922</v>
      </c>
      <c r="S40" s="141">
        <v>533</v>
      </c>
      <c r="T40" s="142">
        <f t="shared" ref="T40" si="403">IFERROR(S40/$D40,"-")</f>
        <v>9.7644084563807566E-3</v>
      </c>
      <c r="U40" s="141">
        <v>4927</v>
      </c>
      <c r="V40" s="142">
        <f t="shared" ref="V40" si="404">IFERROR(U40/$D40,"-")</f>
        <v>9.0261239145568467E-2</v>
      </c>
      <c r="W40" s="141">
        <v>32358</v>
      </c>
      <c r="X40" s="142">
        <f t="shared" ref="X40" si="405">IFERROR(W40/$D40,"-")</f>
        <v>0.59278935990913417</v>
      </c>
      <c r="Y40" s="141">
        <v>301</v>
      </c>
      <c r="Z40" s="142">
        <f t="shared" ref="Z40" si="406">IFERROR(Y40/$D40,"-")</f>
        <v>5.5142344190818159E-3</v>
      </c>
      <c r="AA40" s="141">
        <f t="shared" si="12"/>
        <v>12326</v>
      </c>
      <c r="AB40" s="142">
        <f t="shared" ref="AB40" si="407">IFERROR(AA40/$D40,"-")</f>
        <v>0.22580881544718426</v>
      </c>
      <c r="AC40" s="141">
        <v>3511</v>
      </c>
      <c r="AD40" s="142">
        <f t="shared" ref="AD40" si="408">IFERROR(AC40/$D40,"-")</f>
        <v>6.4320521745502512E-2</v>
      </c>
      <c r="AE40" s="141">
        <v>8815</v>
      </c>
      <c r="AF40" s="142">
        <f t="shared" ref="AF40" si="409">IFERROR(AE40/$D40,"-")</f>
        <v>0.16148829370168175</v>
      </c>
      <c r="AG40" s="152"/>
      <c r="AH40" s="96" t="s">
        <v>5</v>
      </c>
      <c r="AI40" s="155">
        <f t="shared" si="41"/>
        <v>3.081232492997199E-2</v>
      </c>
      <c r="AJ40" s="96" t="s">
        <v>5</v>
      </c>
      <c r="AK40" s="155">
        <f t="shared" si="16"/>
        <v>2.8011204481792717E-3</v>
      </c>
      <c r="AL40" s="152"/>
      <c r="AM40" s="50"/>
      <c r="AN40" s="48" t="str">
        <f t="shared" si="17"/>
        <v>貝塚市</v>
      </c>
      <c r="AO40" s="146">
        <f t="shared" si="18"/>
        <v>9.7037793667007158E-3</v>
      </c>
      <c r="AP40" s="146">
        <f t="shared" si="19"/>
        <v>9.3116351927595518E-3</v>
      </c>
      <c r="AQ40" s="207">
        <f t="shared" si="20"/>
        <v>4.0000000000000105E-2</v>
      </c>
      <c r="AR40" s="48" t="str">
        <f t="shared" si="21"/>
        <v>東大阪市</v>
      </c>
      <c r="AS40" s="146">
        <f t="shared" si="22"/>
        <v>4.3354462075576982E-3</v>
      </c>
      <c r="AT40" s="146">
        <f t="shared" si="23"/>
        <v>4.7668790183760246E-3</v>
      </c>
      <c r="AU40" s="207">
        <f t="shared" si="24"/>
        <v>-4.9999999999999961E-2</v>
      </c>
      <c r="AV40" s="149"/>
      <c r="AW40" s="146">
        <f t="shared" si="42"/>
        <v>1.0390507413074141E-2</v>
      </c>
      <c r="AX40" s="146">
        <f t="shared" si="25"/>
        <v>1.024281316579353E-2</v>
      </c>
      <c r="AY40" s="207">
        <f t="shared" si="26"/>
        <v>1.9999999999999879E-2</v>
      </c>
      <c r="AZ40" s="146">
        <f t="shared" si="27"/>
        <v>5.1329903591432894E-3</v>
      </c>
      <c r="BA40" s="146">
        <f t="shared" si="28"/>
        <v>5.1056089969386837E-3</v>
      </c>
      <c r="BB40" s="207">
        <f t="shared" si="29"/>
        <v>0</v>
      </c>
      <c r="BC40" s="104">
        <v>0</v>
      </c>
      <c r="BD40" s="149"/>
    </row>
    <row r="41" spans="2:56" s="51" customFormat="1" ht="13.5" customHeight="1">
      <c r="B41" s="54">
        <v>36</v>
      </c>
      <c r="C41" s="47" t="s">
        <v>2</v>
      </c>
      <c r="D41" s="140">
        <v>15249</v>
      </c>
      <c r="E41" s="104">
        <v>5947</v>
      </c>
      <c r="F41" s="140">
        <f t="shared" si="385"/>
        <v>9302</v>
      </c>
      <c r="G41" s="141">
        <v>831</v>
      </c>
      <c r="H41" s="142">
        <f t="shared" si="1"/>
        <v>5.4495376746016129E-2</v>
      </c>
      <c r="I41" s="141">
        <f t="shared" si="386"/>
        <v>1040</v>
      </c>
      <c r="J41" s="142">
        <f t="shared" si="1"/>
        <v>6.8201193520886619E-2</v>
      </c>
      <c r="K41" s="141">
        <v>5</v>
      </c>
      <c r="L41" s="142">
        <f t="shared" ref="L41" si="410">IFERROR(K41/$D41,"-")</f>
        <v>3.2789035346580101E-4</v>
      </c>
      <c r="M41" s="141">
        <v>1035</v>
      </c>
      <c r="N41" s="142">
        <f t="shared" ref="N41" si="411">IFERROR(M41/$D41,"-")</f>
        <v>6.7873303167420809E-2</v>
      </c>
      <c r="O41" s="141">
        <v>781</v>
      </c>
      <c r="P41" s="142">
        <f t="shared" ref="P41" si="412">IFERROR(O41/$D41,"-")</f>
        <v>5.1216473211358124E-2</v>
      </c>
      <c r="Q41" s="141">
        <f t="shared" si="390"/>
        <v>3295</v>
      </c>
      <c r="R41" s="142">
        <f t="shared" ref="R41" si="413">IFERROR(Q41/$D41,"-")</f>
        <v>0.21607974293396287</v>
      </c>
      <c r="S41" s="141">
        <v>239</v>
      </c>
      <c r="T41" s="142">
        <f t="shared" ref="T41" si="414">IFERROR(S41/$D41,"-")</f>
        <v>1.5673158895665288E-2</v>
      </c>
      <c r="U41" s="141">
        <v>3056</v>
      </c>
      <c r="V41" s="142">
        <f t="shared" ref="V41" si="415">IFERROR(U41/$D41,"-")</f>
        <v>0.20040658403829759</v>
      </c>
      <c r="W41" s="141">
        <v>6236</v>
      </c>
      <c r="X41" s="142">
        <f t="shared" ref="X41" si="416">IFERROR(W41/$D41,"-")</f>
        <v>0.40894484884254706</v>
      </c>
      <c r="Y41" s="141">
        <v>82</v>
      </c>
      <c r="Z41" s="142">
        <f t="shared" ref="Z41" si="417">IFERROR(Y41/$D41,"-")</f>
        <v>5.3774017968391367E-3</v>
      </c>
      <c r="AA41" s="141">
        <f t="shared" si="12"/>
        <v>2984</v>
      </c>
      <c r="AB41" s="142">
        <f t="shared" ref="AB41" si="418">IFERROR(AA41/$D41,"-")</f>
        <v>0.19568496294839005</v>
      </c>
      <c r="AC41" s="141">
        <v>817</v>
      </c>
      <c r="AD41" s="142">
        <f t="shared" ref="AD41" si="419">IFERROR(AC41/$D41,"-")</f>
        <v>5.3577283756311891E-2</v>
      </c>
      <c r="AE41" s="141">
        <v>2167</v>
      </c>
      <c r="AF41" s="142">
        <f t="shared" ref="AF41" si="420">IFERROR(AE41/$D41,"-")</f>
        <v>0.14210767919207817</v>
      </c>
      <c r="AG41" s="152"/>
      <c r="AH41" s="96" t="s">
        <v>6</v>
      </c>
      <c r="AI41" s="155">
        <f t="shared" si="41"/>
        <v>1.5873015873015872E-2</v>
      </c>
      <c r="AJ41" s="96" t="s">
        <v>6</v>
      </c>
      <c r="AK41" s="155">
        <f t="shared" si="16"/>
        <v>5.1203277009728623E-3</v>
      </c>
      <c r="AL41" s="152"/>
      <c r="AM41" s="50"/>
      <c r="AN41" s="48" t="str">
        <f t="shared" si="17"/>
        <v>島本町</v>
      </c>
      <c r="AO41" s="146">
        <f t="shared" si="18"/>
        <v>9.700176366843033E-3</v>
      </c>
      <c r="AP41" s="146">
        <f t="shared" si="19"/>
        <v>9.4841545223224612E-3</v>
      </c>
      <c r="AQ41" s="207">
        <f t="shared" si="20"/>
        <v>2.0000000000000052E-2</v>
      </c>
      <c r="AR41" s="48" t="str">
        <f t="shared" si="21"/>
        <v>泉南市</v>
      </c>
      <c r="AS41" s="146">
        <f t="shared" si="22"/>
        <v>3.8768276473194504E-3</v>
      </c>
      <c r="AT41" s="146">
        <f t="shared" si="23"/>
        <v>5.3616244581336982E-3</v>
      </c>
      <c r="AU41" s="207">
        <f t="shared" si="24"/>
        <v>-0.15000000000000005</v>
      </c>
      <c r="AV41" s="149"/>
      <c r="AW41" s="146">
        <f t="shared" si="42"/>
        <v>1.0390507413074141E-2</v>
      </c>
      <c r="AX41" s="146">
        <f t="shared" si="25"/>
        <v>1.024281316579353E-2</v>
      </c>
      <c r="AY41" s="207">
        <f t="shared" si="26"/>
        <v>1.9999999999999879E-2</v>
      </c>
      <c r="AZ41" s="146">
        <f t="shared" si="27"/>
        <v>5.1329903591432894E-3</v>
      </c>
      <c r="BA41" s="146">
        <f t="shared" si="28"/>
        <v>5.1056089969386837E-3</v>
      </c>
      <c r="BB41" s="207">
        <f t="shared" si="29"/>
        <v>0</v>
      </c>
      <c r="BC41" s="104">
        <v>0</v>
      </c>
      <c r="BD41" s="149"/>
    </row>
    <row r="42" spans="2:56" s="51" customFormat="1" ht="13.5" customHeight="1">
      <c r="B42" s="54">
        <v>37</v>
      </c>
      <c r="C42" s="47" t="s">
        <v>3</v>
      </c>
      <c r="D42" s="140">
        <v>46463</v>
      </c>
      <c r="E42" s="104">
        <v>14720</v>
      </c>
      <c r="F42" s="140">
        <f t="shared" si="385"/>
        <v>31743</v>
      </c>
      <c r="G42" s="141">
        <v>2205</v>
      </c>
      <c r="H42" s="142">
        <f t="shared" si="1"/>
        <v>4.7457116415212101E-2</v>
      </c>
      <c r="I42" s="141">
        <f t="shared" si="386"/>
        <v>3936</v>
      </c>
      <c r="J42" s="142">
        <f t="shared" si="1"/>
        <v>8.4712566988786778E-2</v>
      </c>
      <c r="K42" s="141">
        <v>905</v>
      </c>
      <c r="L42" s="142">
        <f t="shared" ref="L42" si="421">IFERROR(K42/$D42,"-")</f>
        <v>1.947786410692379E-2</v>
      </c>
      <c r="M42" s="141">
        <v>3031</v>
      </c>
      <c r="N42" s="142">
        <f t="shared" ref="N42" si="422">IFERROR(M42/$D42,"-")</f>
        <v>6.5234702881862991E-2</v>
      </c>
      <c r="O42" s="141">
        <v>0</v>
      </c>
      <c r="P42" s="142">
        <f t="shared" ref="P42" si="423">IFERROR(O42/$D42,"-")</f>
        <v>0</v>
      </c>
      <c r="Q42" s="141">
        <f t="shared" si="390"/>
        <v>8579</v>
      </c>
      <c r="R42" s="142">
        <f t="shared" ref="R42" si="424">IFERROR(Q42/$D42,"-")</f>
        <v>0.18464154273292727</v>
      </c>
      <c r="S42" s="141">
        <v>753</v>
      </c>
      <c r="T42" s="142">
        <f t="shared" ref="T42" si="425">IFERROR(S42/$D42,"-")</f>
        <v>1.6206443837031615E-2</v>
      </c>
      <c r="U42" s="141">
        <v>7826</v>
      </c>
      <c r="V42" s="142">
        <f t="shared" ref="V42" si="426">IFERROR(U42/$D42,"-")</f>
        <v>0.16843509889589567</v>
      </c>
      <c r="W42" s="141">
        <v>22665</v>
      </c>
      <c r="X42" s="142">
        <f t="shared" ref="X42" si="427">IFERROR(W42/$D42,"-")</f>
        <v>0.48780750274411899</v>
      </c>
      <c r="Y42" s="141">
        <v>203</v>
      </c>
      <c r="Z42" s="142">
        <f t="shared" ref="Z42" si="428">IFERROR(Y42/$D42,"-")</f>
        <v>4.3690678604480981E-3</v>
      </c>
      <c r="AA42" s="141">
        <f t="shared" si="12"/>
        <v>8875</v>
      </c>
      <c r="AB42" s="142">
        <f t="shared" ref="AB42" si="429">IFERROR(AA42/$D42,"-")</f>
        <v>0.19101220325850676</v>
      </c>
      <c r="AC42" s="141">
        <v>2529</v>
      </c>
      <c r="AD42" s="142">
        <f t="shared" ref="AD42" si="430">IFERROR(AC42/$D42,"-")</f>
        <v>5.4430406990508579E-2</v>
      </c>
      <c r="AE42" s="141">
        <v>6346</v>
      </c>
      <c r="AF42" s="142">
        <f t="shared" ref="AF42" si="431">IFERROR(AE42/$D42,"-")</f>
        <v>0.13658179626799818</v>
      </c>
      <c r="AG42" s="152"/>
      <c r="AH42" s="96" t="s">
        <v>52</v>
      </c>
      <c r="AI42" s="155">
        <f t="shared" si="41"/>
        <v>1.2932674020540129E-2</v>
      </c>
      <c r="AJ42" s="96" t="s">
        <v>52</v>
      </c>
      <c r="AK42" s="155">
        <f t="shared" si="16"/>
        <v>3.8037276531000378E-3</v>
      </c>
      <c r="AL42" s="152"/>
      <c r="AM42" s="50"/>
      <c r="AN42" s="48" t="str">
        <f t="shared" si="17"/>
        <v>阪南市</v>
      </c>
      <c r="AO42" s="146">
        <f t="shared" si="18"/>
        <v>9.6057187534904498E-3</v>
      </c>
      <c r="AP42" s="146">
        <f t="shared" si="19"/>
        <v>8.3025830258302586E-3</v>
      </c>
      <c r="AQ42" s="207">
        <f t="shared" si="20"/>
        <v>0.12999999999999989</v>
      </c>
      <c r="AR42" s="48" t="str">
        <f t="shared" si="21"/>
        <v>忠岡町</v>
      </c>
      <c r="AS42" s="146">
        <f t="shared" si="22"/>
        <v>3.8037276531000378E-3</v>
      </c>
      <c r="AT42" s="146">
        <f t="shared" si="23"/>
        <v>3.4951456310679612E-3</v>
      </c>
      <c r="AU42" s="207">
        <f t="shared" si="24"/>
        <v>2.9999999999999992E-2</v>
      </c>
      <c r="AV42" s="149"/>
      <c r="AW42" s="146">
        <f t="shared" si="42"/>
        <v>1.0390507413074141E-2</v>
      </c>
      <c r="AX42" s="146">
        <f t="shared" si="25"/>
        <v>1.024281316579353E-2</v>
      </c>
      <c r="AY42" s="207">
        <f t="shared" si="26"/>
        <v>1.9999999999999879E-2</v>
      </c>
      <c r="AZ42" s="146">
        <f t="shared" si="27"/>
        <v>5.1329903591432894E-3</v>
      </c>
      <c r="BA42" s="146">
        <f t="shared" si="28"/>
        <v>5.1056089969386837E-3</v>
      </c>
      <c r="BB42" s="207">
        <f t="shared" si="29"/>
        <v>0</v>
      </c>
      <c r="BC42" s="104">
        <v>0</v>
      </c>
      <c r="BD42" s="149"/>
    </row>
    <row r="43" spans="2:56" s="51" customFormat="1" ht="13.5" customHeight="1">
      <c r="B43" s="54">
        <v>38</v>
      </c>
      <c r="C43" s="96" t="s">
        <v>45</v>
      </c>
      <c r="D43" s="140">
        <v>9652</v>
      </c>
      <c r="E43" s="104">
        <v>2175</v>
      </c>
      <c r="F43" s="140">
        <f>D43-E43</f>
        <v>7477</v>
      </c>
      <c r="G43" s="141">
        <v>307</v>
      </c>
      <c r="H43" s="142">
        <f t="shared" si="1"/>
        <v>3.1806879403232492E-2</v>
      </c>
      <c r="I43" s="141">
        <f t="shared" si="386"/>
        <v>654</v>
      </c>
      <c r="J43" s="142">
        <f t="shared" si="1"/>
        <v>6.7757977621218407E-2</v>
      </c>
      <c r="K43" s="141">
        <v>155</v>
      </c>
      <c r="L43" s="142">
        <f t="shared" ref="L43" si="432">IFERROR(K43/$D43,"-")</f>
        <v>1.6058847907169497E-2</v>
      </c>
      <c r="M43" s="141">
        <v>499</v>
      </c>
      <c r="N43" s="142">
        <f t="shared" ref="N43" si="433">IFERROR(M43/$D43,"-")</f>
        <v>5.16991297140489E-2</v>
      </c>
      <c r="O43" s="141">
        <v>0</v>
      </c>
      <c r="P43" s="142">
        <f t="shared" ref="P43" si="434">IFERROR(O43/$D43,"-")</f>
        <v>0</v>
      </c>
      <c r="Q43" s="141">
        <f t="shared" si="390"/>
        <v>1214</v>
      </c>
      <c r="R43" s="142">
        <f t="shared" ref="R43" si="435">IFERROR(Q43/$D43,"-")</f>
        <v>0.12577704102776627</v>
      </c>
      <c r="S43" s="141">
        <v>97</v>
      </c>
      <c r="T43" s="142">
        <f t="shared" ref="T43" si="436">IFERROR(S43/$D43,"-")</f>
        <v>1.0049730625777041E-2</v>
      </c>
      <c r="U43" s="141">
        <v>1117</v>
      </c>
      <c r="V43" s="142">
        <f t="shared" ref="V43" si="437">IFERROR(U43/$D43,"-")</f>
        <v>0.11572731040198922</v>
      </c>
      <c r="W43" s="141">
        <v>5668</v>
      </c>
      <c r="X43" s="142">
        <f t="shared" ref="X43" si="438">IFERROR(W43/$D43,"-")</f>
        <v>0.58723580605055947</v>
      </c>
      <c r="Y43" s="141">
        <v>45</v>
      </c>
      <c r="Z43" s="142">
        <f t="shared" ref="Z43" si="439">IFERROR(Y43/$D43,"-")</f>
        <v>4.6622461665975961E-3</v>
      </c>
      <c r="AA43" s="141">
        <f t="shared" si="12"/>
        <v>1764</v>
      </c>
      <c r="AB43" s="142">
        <f t="shared" ref="AB43" si="440">IFERROR(AA43/$D43,"-")</f>
        <v>0.18276004973062579</v>
      </c>
      <c r="AC43" s="141">
        <v>494</v>
      </c>
      <c r="AD43" s="142">
        <f t="shared" ref="AD43" si="441">IFERROR(AC43/$D43,"-")</f>
        <v>5.1181102362204724E-2</v>
      </c>
      <c r="AE43" s="141">
        <v>1270</v>
      </c>
      <c r="AF43" s="142">
        <f t="shared" ref="AF43" si="442">IFERROR(AE43/$D43,"-")</f>
        <v>0.13157894736842105</v>
      </c>
      <c r="AG43" s="152"/>
      <c r="AH43" s="96" t="s">
        <v>53</v>
      </c>
      <c r="AI43" s="155">
        <f t="shared" si="41"/>
        <v>1.1321958220379525E-2</v>
      </c>
      <c r="AJ43" s="96" t="s">
        <v>53</v>
      </c>
      <c r="AK43" s="155">
        <f t="shared" si="16"/>
        <v>5.1028544091851376E-3</v>
      </c>
      <c r="AL43" s="152"/>
      <c r="AM43" s="50"/>
      <c r="AN43" s="48" t="str">
        <f t="shared" si="17"/>
        <v>守口市</v>
      </c>
      <c r="AO43" s="146">
        <f t="shared" si="18"/>
        <v>9.4791091478004779E-3</v>
      </c>
      <c r="AP43" s="146">
        <f t="shared" si="19"/>
        <v>1.0235366256308664E-2</v>
      </c>
      <c r="AQ43" s="207">
        <f t="shared" si="20"/>
        <v>-7.000000000000009E-2</v>
      </c>
      <c r="AR43" s="48" t="str">
        <f t="shared" si="21"/>
        <v>羽曳野市</v>
      </c>
      <c r="AS43" s="146">
        <f t="shared" si="22"/>
        <v>3.6576869484440315E-3</v>
      </c>
      <c r="AT43" s="146">
        <f t="shared" si="23"/>
        <v>3.8429206196709501E-3</v>
      </c>
      <c r="AU43" s="207">
        <f t="shared" si="24"/>
        <v>-9.9999999999999829E-3</v>
      </c>
      <c r="AV43" s="149"/>
      <c r="AW43" s="146">
        <f t="shared" si="42"/>
        <v>1.0390507413074141E-2</v>
      </c>
      <c r="AX43" s="146">
        <f t="shared" si="25"/>
        <v>1.024281316579353E-2</v>
      </c>
      <c r="AY43" s="207">
        <f t="shared" si="26"/>
        <v>1.9999999999999879E-2</v>
      </c>
      <c r="AZ43" s="146">
        <f t="shared" si="27"/>
        <v>5.1329903591432894E-3</v>
      </c>
      <c r="BA43" s="146">
        <f t="shared" si="28"/>
        <v>5.1056089969386837E-3</v>
      </c>
      <c r="BB43" s="207">
        <f t="shared" si="29"/>
        <v>0</v>
      </c>
      <c r="BC43" s="104">
        <v>0</v>
      </c>
      <c r="BD43" s="149"/>
    </row>
    <row r="44" spans="2:56" s="51" customFormat="1" ht="13.5" customHeight="1">
      <c r="B44" s="54">
        <v>39</v>
      </c>
      <c r="C44" s="96" t="s">
        <v>8</v>
      </c>
      <c r="D44" s="140">
        <v>55608</v>
      </c>
      <c r="E44" s="104">
        <v>15601</v>
      </c>
      <c r="F44" s="140">
        <f t="shared" ref="F44:F45" si="443">D44-E44</f>
        <v>40007</v>
      </c>
      <c r="G44" s="141">
        <v>2397</v>
      </c>
      <c r="H44" s="142">
        <f t="shared" si="1"/>
        <v>4.3105308588692277E-2</v>
      </c>
      <c r="I44" s="141">
        <f t="shared" si="386"/>
        <v>4248</v>
      </c>
      <c r="J44" s="142">
        <f t="shared" si="1"/>
        <v>7.639188605955978E-2</v>
      </c>
      <c r="K44" s="141">
        <v>1424</v>
      </c>
      <c r="L44" s="142">
        <f t="shared" ref="L44" si="444">IFERROR(K44/$D44,"-")</f>
        <v>2.5607826212055821E-2</v>
      </c>
      <c r="M44" s="141">
        <v>2824</v>
      </c>
      <c r="N44" s="142">
        <f t="shared" ref="N44" si="445">IFERROR(M44/$D44,"-")</f>
        <v>5.0784059847503955E-2</v>
      </c>
      <c r="O44" s="141">
        <v>23</v>
      </c>
      <c r="P44" s="142">
        <f t="shared" ref="P44" si="446">IFERROR(O44/$D44,"-")</f>
        <v>4.1360955258236225E-4</v>
      </c>
      <c r="Q44" s="141">
        <f t="shared" si="390"/>
        <v>8933</v>
      </c>
      <c r="R44" s="142">
        <f t="shared" ref="R44" si="447">IFERROR(Q44/$D44,"-")</f>
        <v>0.16064235361818444</v>
      </c>
      <c r="S44" s="141">
        <v>804</v>
      </c>
      <c r="T44" s="142">
        <f t="shared" ref="T44" si="448">IFERROR(S44/$D44,"-")</f>
        <v>1.4458351316357358E-2</v>
      </c>
      <c r="U44" s="141">
        <v>8129</v>
      </c>
      <c r="V44" s="142">
        <f t="shared" ref="V44" si="449">IFERROR(U44/$D44,"-")</f>
        <v>0.14618400230182707</v>
      </c>
      <c r="W44" s="141">
        <v>28737</v>
      </c>
      <c r="X44" s="142">
        <f t="shared" ref="X44" si="450">IFERROR(W44/$D44,"-")</f>
        <v>0.5167781614156236</v>
      </c>
      <c r="Y44" s="141">
        <v>251</v>
      </c>
      <c r="Z44" s="142">
        <f t="shared" ref="Z44" si="451">IFERROR(Y44/$D44,"-")</f>
        <v>4.5137390303553442E-3</v>
      </c>
      <c r="AA44" s="141">
        <f t="shared" si="12"/>
        <v>11019</v>
      </c>
      <c r="AB44" s="142">
        <f t="shared" ref="AB44" si="452">IFERROR(AA44/$D44,"-")</f>
        <v>0.19815494173500217</v>
      </c>
      <c r="AC44" s="141">
        <v>3070</v>
      </c>
      <c r="AD44" s="142">
        <f t="shared" ref="AD44" si="453">IFERROR(AC44/$D44,"-")</f>
        <v>5.5207883757732702E-2</v>
      </c>
      <c r="AE44" s="141">
        <v>7949</v>
      </c>
      <c r="AF44" s="142">
        <f t="shared" ref="AF44" si="454">IFERROR(AE44/$D44,"-")</f>
        <v>0.14294705797726945</v>
      </c>
      <c r="AG44" s="152"/>
      <c r="AH44" s="96" t="s">
        <v>54</v>
      </c>
      <c r="AI44" s="155">
        <f t="shared" si="41"/>
        <v>8.4666039510818431E-3</v>
      </c>
      <c r="AJ44" s="96" t="s">
        <v>54</v>
      </c>
      <c r="AK44" s="155">
        <f t="shared" si="16"/>
        <v>5.6444026340545629E-3</v>
      </c>
      <c r="AL44" s="152"/>
      <c r="AM44" s="50"/>
      <c r="AN44" s="48" t="str">
        <f t="shared" si="17"/>
        <v>田尻町</v>
      </c>
      <c r="AO44" s="146">
        <f t="shared" si="18"/>
        <v>8.4666039510818431E-3</v>
      </c>
      <c r="AP44" s="146">
        <f t="shared" si="19"/>
        <v>6.7307692307692311E-3</v>
      </c>
      <c r="AQ44" s="207">
        <f t="shared" si="20"/>
        <v>0.18000000000000005</v>
      </c>
      <c r="AR44" s="48" t="str">
        <f t="shared" si="21"/>
        <v>阪南市</v>
      </c>
      <c r="AS44" s="146">
        <f t="shared" si="22"/>
        <v>3.5742209315313303E-3</v>
      </c>
      <c r="AT44" s="146">
        <f t="shared" si="23"/>
        <v>3.4594095940959409E-3</v>
      </c>
      <c r="AU44" s="207">
        <f t="shared" si="24"/>
        <v>9.9999999999999829E-3</v>
      </c>
      <c r="AV44" s="149"/>
      <c r="AW44" s="146">
        <f t="shared" si="42"/>
        <v>1.0390507413074141E-2</v>
      </c>
      <c r="AX44" s="146">
        <f t="shared" si="25"/>
        <v>1.024281316579353E-2</v>
      </c>
      <c r="AY44" s="207">
        <f t="shared" si="26"/>
        <v>1.9999999999999879E-2</v>
      </c>
      <c r="AZ44" s="146">
        <f t="shared" si="27"/>
        <v>5.1329903591432894E-3</v>
      </c>
      <c r="BA44" s="146">
        <f t="shared" si="28"/>
        <v>5.1056089969386837E-3</v>
      </c>
      <c r="BB44" s="207">
        <f t="shared" si="29"/>
        <v>0</v>
      </c>
      <c r="BC44" s="104">
        <v>0</v>
      </c>
      <c r="BD44" s="149"/>
    </row>
    <row r="45" spans="2:56" s="51" customFormat="1" ht="13.5" customHeight="1">
      <c r="B45" s="54">
        <v>40</v>
      </c>
      <c r="C45" s="96" t="s">
        <v>46</v>
      </c>
      <c r="D45" s="140">
        <v>11748</v>
      </c>
      <c r="E45" s="104">
        <v>2060</v>
      </c>
      <c r="F45" s="140">
        <f t="shared" si="443"/>
        <v>9688</v>
      </c>
      <c r="G45" s="141">
        <v>255</v>
      </c>
      <c r="H45" s="142">
        <f t="shared" si="1"/>
        <v>2.170582226762002E-2</v>
      </c>
      <c r="I45" s="141">
        <f t="shared" si="386"/>
        <v>642</v>
      </c>
      <c r="J45" s="142">
        <f t="shared" si="1"/>
        <v>5.4647599591419814E-2</v>
      </c>
      <c r="K45" s="141">
        <v>187</v>
      </c>
      <c r="L45" s="142">
        <f t="shared" ref="L45" si="455">IFERROR(K45/$D45,"-")</f>
        <v>1.5917602996254682E-2</v>
      </c>
      <c r="M45" s="141">
        <v>455</v>
      </c>
      <c r="N45" s="142">
        <f t="shared" ref="N45" si="456">IFERROR(M45/$D45,"-")</f>
        <v>3.8729996595165135E-2</v>
      </c>
      <c r="O45" s="141">
        <v>0</v>
      </c>
      <c r="P45" s="142">
        <f t="shared" ref="P45" si="457">IFERROR(O45/$D45,"-")</f>
        <v>0</v>
      </c>
      <c r="Q45" s="141">
        <f t="shared" si="390"/>
        <v>1163</v>
      </c>
      <c r="R45" s="142">
        <f t="shared" ref="R45" si="458">IFERROR(Q45/$D45,"-")</f>
        <v>9.8995573714674837E-2</v>
      </c>
      <c r="S45" s="141">
        <v>114</v>
      </c>
      <c r="T45" s="142">
        <f t="shared" ref="T45" si="459">IFERROR(S45/$D45,"-")</f>
        <v>9.7037793667007158E-3</v>
      </c>
      <c r="U45" s="141">
        <v>1049</v>
      </c>
      <c r="V45" s="142">
        <f t="shared" ref="V45" si="460">IFERROR(U45/$D45,"-")</f>
        <v>8.9291794347974129E-2</v>
      </c>
      <c r="W45" s="141">
        <v>7230</v>
      </c>
      <c r="X45" s="142">
        <f t="shared" ref="X45" si="461">IFERROR(W45/$D45,"-")</f>
        <v>0.61542390194075591</v>
      </c>
      <c r="Y45" s="141">
        <v>62</v>
      </c>
      <c r="Z45" s="142">
        <f t="shared" ref="Z45" si="462">IFERROR(Y45/$D45,"-")</f>
        <v>5.2774940415389856E-3</v>
      </c>
      <c r="AA45" s="141">
        <f t="shared" si="12"/>
        <v>2396</v>
      </c>
      <c r="AB45" s="142">
        <f t="shared" ref="AB45" si="463">IFERROR(AA45/$D45,"-")</f>
        <v>0.20394960844399046</v>
      </c>
      <c r="AC45" s="141">
        <v>591</v>
      </c>
      <c r="AD45" s="142">
        <f t="shared" ref="AD45" si="464">IFERROR(AC45/$D45,"-")</f>
        <v>5.0306435137895809E-2</v>
      </c>
      <c r="AE45" s="141">
        <v>1805</v>
      </c>
      <c r="AF45" s="142">
        <f t="shared" ref="AF45" si="465">IFERROR(AE45/$D45,"-")</f>
        <v>0.15364317330609464</v>
      </c>
      <c r="AG45" s="152"/>
      <c r="AH45" s="96" t="s">
        <v>55</v>
      </c>
      <c r="AI45" s="155">
        <f t="shared" si="41"/>
        <v>1.0200927357032458E-2</v>
      </c>
      <c r="AJ45" s="96" t="s">
        <v>55</v>
      </c>
      <c r="AK45" s="155">
        <f t="shared" si="16"/>
        <v>4.6367851622874804E-3</v>
      </c>
      <c r="AL45" s="152"/>
      <c r="AM45" s="50"/>
      <c r="AN45" s="48" t="str">
        <f t="shared" si="17"/>
        <v>松原市</v>
      </c>
      <c r="AO45" s="146">
        <f t="shared" si="18"/>
        <v>8.3664505333612207E-3</v>
      </c>
      <c r="AP45" s="146">
        <f t="shared" si="19"/>
        <v>7.3584702975614995E-3</v>
      </c>
      <c r="AQ45" s="207">
        <f t="shared" si="20"/>
        <v>9.9999999999999922E-2</v>
      </c>
      <c r="AR45" s="48" t="str">
        <f t="shared" si="21"/>
        <v>千早赤阪村</v>
      </c>
      <c r="AS45" s="146">
        <f t="shared" si="22"/>
        <v>3.2232070910556002E-3</v>
      </c>
      <c r="AT45" s="146">
        <f t="shared" si="23"/>
        <v>1.6652789342214821E-3</v>
      </c>
      <c r="AU45" s="207">
        <f t="shared" si="24"/>
        <v>0.15000000000000002</v>
      </c>
      <c r="AV45" s="149"/>
      <c r="AW45" s="146">
        <f t="shared" si="42"/>
        <v>1.0390507413074141E-2</v>
      </c>
      <c r="AX45" s="146">
        <f t="shared" si="25"/>
        <v>1.024281316579353E-2</v>
      </c>
      <c r="AY45" s="207">
        <f t="shared" si="26"/>
        <v>1.9999999999999879E-2</v>
      </c>
      <c r="AZ45" s="146">
        <f t="shared" si="27"/>
        <v>5.1329903591432894E-3</v>
      </c>
      <c r="BA45" s="146">
        <f t="shared" si="28"/>
        <v>5.1056089969386837E-3</v>
      </c>
      <c r="BB45" s="207">
        <f t="shared" si="29"/>
        <v>0</v>
      </c>
      <c r="BC45" s="104">
        <v>0</v>
      </c>
      <c r="BD45" s="149"/>
    </row>
    <row r="46" spans="2:56" s="51" customFormat="1" ht="13.5" customHeight="1">
      <c r="B46" s="54">
        <v>41</v>
      </c>
      <c r="C46" s="96" t="s">
        <v>13</v>
      </c>
      <c r="D46" s="140">
        <v>21732</v>
      </c>
      <c r="E46" s="104">
        <v>2620</v>
      </c>
      <c r="F46" s="140">
        <f>D46-E46</f>
        <v>19112</v>
      </c>
      <c r="G46" s="141">
        <v>263</v>
      </c>
      <c r="H46" s="142">
        <f t="shared" si="1"/>
        <v>1.2101969445978281E-2</v>
      </c>
      <c r="I46" s="141">
        <f>SUM(K46,M46)</f>
        <v>691</v>
      </c>
      <c r="J46" s="142">
        <f t="shared" si="1"/>
        <v>3.1796429228787039E-2</v>
      </c>
      <c r="K46" s="141">
        <v>176</v>
      </c>
      <c r="L46" s="142">
        <f t="shared" ref="L46" si="466">IFERROR(K46/$D46,"-")</f>
        <v>8.0986563592858451E-3</v>
      </c>
      <c r="M46" s="141">
        <v>515</v>
      </c>
      <c r="N46" s="142">
        <f t="shared" ref="N46" si="467">IFERROR(M46/$D46,"-")</f>
        <v>2.3697772869501196E-2</v>
      </c>
      <c r="O46" s="141">
        <v>0</v>
      </c>
      <c r="P46" s="142">
        <f t="shared" ref="P46" si="468">IFERROR(O46/$D46,"-")</f>
        <v>0</v>
      </c>
      <c r="Q46" s="141">
        <f>SUM(S46,U46)</f>
        <v>1666</v>
      </c>
      <c r="R46" s="142">
        <f t="shared" ref="R46" si="469">IFERROR(Q46/$D46,"-")</f>
        <v>7.6661144855512606E-2</v>
      </c>
      <c r="S46" s="141">
        <v>206</v>
      </c>
      <c r="T46" s="142">
        <f t="shared" ref="T46" si="470">IFERROR(S46/$D46,"-")</f>
        <v>9.4791091478004779E-3</v>
      </c>
      <c r="U46" s="141">
        <v>1460</v>
      </c>
      <c r="V46" s="142">
        <f t="shared" ref="V46" si="471">IFERROR(U46/$D46,"-")</f>
        <v>6.7182035707712126E-2</v>
      </c>
      <c r="W46" s="141">
        <v>14197</v>
      </c>
      <c r="X46" s="142">
        <f t="shared" ref="X46" si="472">IFERROR(W46/$D46,"-")</f>
        <v>0.65327627461807469</v>
      </c>
      <c r="Y46" s="141">
        <v>134</v>
      </c>
      <c r="Z46" s="142">
        <f t="shared" ref="Z46" si="473">IFERROR(Y46/$D46,"-")</f>
        <v>6.1660224553653602E-3</v>
      </c>
      <c r="AA46" s="141">
        <f t="shared" si="12"/>
        <v>4781</v>
      </c>
      <c r="AB46" s="142">
        <f t="shared" ref="AB46" si="474">IFERROR(AA46/$D46,"-")</f>
        <v>0.21999815939628198</v>
      </c>
      <c r="AC46" s="141">
        <v>1517</v>
      </c>
      <c r="AD46" s="142">
        <f t="shared" ref="AD46" si="475">IFERROR(AC46/$D46,"-")</f>
        <v>6.9804896005889933E-2</v>
      </c>
      <c r="AE46" s="141">
        <v>3264</v>
      </c>
      <c r="AF46" s="142">
        <f t="shared" ref="AF46" si="476">IFERROR(AE46/$D46,"-")</f>
        <v>0.15019326339039205</v>
      </c>
      <c r="AG46" s="152"/>
      <c r="AH46" s="96" t="s">
        <v>31</v>
      </c>
      <c r="AI46" s="155">
        <f t="shared" si="41"/>
        <v>9.91571641051066E-3</v>
      </c>
      <c r="AJ46" s="96" t="s">
        <v>31</v>
      </c>
      <c r="AK46" s="155">
        <f t="shared" si="16"/>
        <v>9.9157164105106587E-4</v>
      </c>
      <c r="AL46" s="152"/>
      <c r="AM46" s="50"/>
      <c r="AN46" s="48" t="str">
        <f t="shared" si="17"/>
        <v>岸和田市</v>
      </c>
      <c r="AO46" s="146">
        <f t="shared" si="18"/>
        <v>7.5466002565844088E-3</v>
      </c>
      <c r="AP46" s="146">
        <f t="shared" si="19"/>
        <v>7.7300660920650872E-3</v>
      </c>
      <c r="AQ46" s="207">
        <f t="shared" si="20"/>
        <v>-2.0000000000000052E-2</v>
      </c>
      <c r="AR46" s="48" t="str">
        <f t="shared" si="21"/>
        <v>豊能町</v>
      </c>
      <c r="AS46" s="146">
        <f t="shared" si="22"/>
        <v>2.8011204481792717E-3</v>
      </c>
      <c r="AT46" s="146">
        <f t="shared" si="23"/>
        <v>4.27158273381295E-3</v>
      </c>
      <c r="AU46" s="207">
        <f t="shared" si="24"/>
        <v>-0.15</v>
      </c>
      <c r="AV46" s="149"/>
      <c r="AW46" s="146">
        <f t="shared" si="42"/>
        <v>1.0390507413074141E-2</v>
      </c>
      <c r="AX46" s="146">
        <f t="shared" si="25"/>
        <v>1.024281316579353E-2</v>
      </c>
      <c r="AY46" s="207">
        <f t="shared" si="26"/>
        <v>1.9999999999999879E-2</v>
      </c>
      <c r="AZ46" s="146">
        <f t="shared" si="27"/>
        <v>5.1329903591432894E-3</v>
      </c>
      <c r="BA46" s="146">
        <f t="shared" si="28"/>
        <v>5.1056089969386837E-3</v>
      </c>
      <c r="BB46" s="207">
        <f t="shared" si="29"/>
        <v>0</v>
      </c>
      <c r="BC46" s="104">
        <v>0</v>
      </c>
      <c r="BD46" s="149"/>
    </row>
    <row r="47" spans="2:56" s="51" customFormat="1" ht="13.5" customHeight="1">
      <c r="B47" s="54">
        <v>42</v>
      </c>
      <c r="C47" s="96" t="s">
        <v>14</v>
      </c>
      <c r="D47" s="140">
        <v>58254</v>
      </c>
      <c r="E47" s="104">
        <v>11355</v>
      </c>
      <c r="F47" s="140">
        <f t="shared" ref="F47:F50" si="477">D47-E47</f>
        <v>46899</v>
      </c>
      <c r="G47" s="141">
        <v>1699</v>
      </c>
      <c r="H47" s="142">
        <f t="shared" si="1"/>
        <v>2.9165379201428226E-2</v>
      </c>
      <c r="I47" s="141">
        <f t="shared" ref="I47:I53" si="478">SUM(K47,M47)</f>
        <v>3074</v>
      </c>
      <c r="J47" s="142">
        <f t="shared" si="1"/>
        <v>5.2768908572801865E-2</v>
      </c>
      <c r="K47" s="141">
        <v>920</v>
      </c>
      <c r="L47" s="142">
        <f t="shared" ref="L47" si="479">IFERROR(K47/$D47,"-")</f>
        <v>1.5792906924846362E-2</v>
      </c>
      <c r="M47" s="141">
        <v>2154</v>
      </c>
      <c r="N47" s="142">
        <f t="shared" ref="N47" si="480">IFERROR(M47/$D47,"-")</f>
        <v>3.6976001647955503E-2</v>
      </c>
      <c r="O47" s="141">
        <v>1</v>
      </c>
      <c r="P47" s="142">
        <f t="shared" ref="P47" si="481">IFERROR(O47/$D47,"-")</f>
        <v>1.7166203179180828E-5</v>
      </c>
      <c r="Q47" s="141">
        <f t="shared" ref="Q47:Q53" si="482">SUM(S47,U47)</f>
        <v>6581</v>
      </c>
      <c r="R47" s="142">
        <f t="shared" ref="R47" si="483">IFERROR(Q47/$D47,"-")</f>
        <v>0.11297078312218903</v>
      </c>
      <c r="S47" s="141">
        <v>729</v>
      </c>
      <c r="T47" s="142">
        <f t="shared" ref="T47" si="484">IFERROR(S47/$D47,"-")</f>
        <v>1.2514162117622823E-2</v>
      </c>
      <c r="U47" s="141">
        <v>5852</v>
      </c>
      <c r="V47" s="142">
        <f t="shared" ref="V47" si="485">IFERROR(U47/$D47,"-")</f>
        <v>0.1004566210045662</v>
      </c>
      <c r="W47" s="141">
        <v>34069</v>
      </c>
      <c r="X47" s="142">
        <f t="shared" ref="X47" si="486">IFERROR(W47/$D47,"-")</f>
        <v>0.58483537611151171</v>
      </c>
      <c r="Y47" s="141">
        <v>309</v>
      </c>
      <c r="Z47" s="142">
        <f t="shared" ref="Z47" si="487">IFERROR(Y47/$D47,"-")</f>
        <v>5.3043567823668758E-3</v>
      </c>
      <c r="AA47" s="141">
        <f t="shared" si="12"/>
        <v>12521</v>
      </c>
      <c r="AB47" s="142">
        <f t="shared" ref="AB47" si="488">IFERROR(AA47/$D47,"-")</f>
        <v>0.21493803000652315</v>
      </c>
      <c r="AC47" s="141">
        <v>3790</v>
      </c>
      <c r="AD47" s="142">
        <f t="shared" ref="AD47" si="489">IFERROR(AC47/$D47,"-")</f>
        <v>6.5059910049095337E-2</v>
      </c>
      <c r="AE47" s="141">
        <v>8731</v>
      </c>
      <c r="AF47" s="142">
        <f t="shared" ref="AF47" si="490">IFERROR(AE47/$D47,"-")</f>
        <v>0.14987811995742781</v>
      </c>
      <c r="AG47" s="152"/>
      <c r="AH47" s="96" t="s">
        <v>32</v>
      </c>
      <c r="AI47" s="155">
        <f t="shared" si="41"/>
        <v>1.5278283012004365E-2</v>
      </c>
      <c r="AJ47" s="96" t="s">
        <v>32</v>
      </c>
      <c r="AK47" s="155">
        <f t="shared" si="16"/>
        <v>5.4565296471444161E-3</v>
      </c>
      <c r="AL47" s="152"/>
      <c r="AM47" s="50"/>
      <c r="AN47" s="48" t="str">
        <f t="shared" si="17"/>
        <v>泉佐野市</v>
      </c>
      <c r="AO47" s="146">
        <f t="shared" si="18"/>
        <v>7.5103266992114157E-3</v>
      </c>
      <c r="AP47" s="146">
        <f t="shared" si="19"/>
        <v>7.6881679095871453E-3</v>
      </c>
      <c r="AQ47" s="207">
        <f t="shared" si="20"/>
        <v>-2.0000000000000052E-2</v>
      </c>
      <c r="AR47" s="48" t="str">
        <f t="shared" si="21"/>
        <v>島本町</v>
      </c>
      <c r="AS47" s="146">
        <f t="shared" si="22"/>
        <v>2.6455026455026454E-3</v>
      </c>
      <c r="AT47" s="146">
        <f t="shared" si="23"/>
        <v>4.3950959981494337E-3</v>
      </c>
      <c r="AU47" s="207">
        <f t="shared" si="24"/>
        <v>-0.18000000000000005</v>
      </c>
      <c r="AV47" s="149"/>
      <c r="AW47" s="146">
        <f t="shared" si="42"/>
        <v>1.0390507413074141E-2</v>
      </c>
      <c r="AX47" s="146">
        <f t="shared" si="25"/>
        <v>1.024281316579353E-2</v>
      </c>
      <c r="AY47" s="207">
        <f t="shared" si="26"/>
        <v>1.9999999999999879E-2</v>
      </c>
      <c r="AZ47" s="146">
        <f t="shared" si="27"/>
        <v>5.1329903591432894E-3</v>
      </c>
      <c r="BA47" s="146">
        <f t="shared" si="28"/>
        <v>5.1056089969386837E-3</v>
      </c>
      <c r="BB47" s="207">
        <f t="shared" si="29"/>
        <v>0</v>
      </c>
      <c r="BC47" s="104">
        <v>0</v>
      </c>
      <c r="BD47" s="149"/>
    </row>
    <row r="48" spans="2:56" s="51" customFormat="1" ht="13.5" customHeight="1">
      <c r="B48" s="54">
        <v>43</v>
      </c>
      <c r="C48" s="96" t="s">
        <v>9</v>
      </c>
      <c r="D48" s="140">
        <v>35302</v>
      </c>
      <c r="E48" s="104">
        <v>8077</v>
      </c>
      <c r="F48" s="140">
        <f t="shared" si="477"/>
        <v>27225</v>
      </c>
      <c r="G48" s="141">
        <v>1342</v>
      </c>
      <c r="H48" s="142">
        <f t="shared" si="1"/>
        <v>3.8014843351651464E-2</v>
      </c>
      <c r="I48" s="141">
        <f t="shared" si="478"/>
        <v>2259</v>
      </c>
      <c r="J48" s="142">
        <f t="shared" si="1"/>
        <v>6.399070874171435E-2</v>
      </c>
      <c r="K48" s="141">
        <v>638</v>
      </c>
      <c r="L48" s="142">
        <f t="shared" ref="L48" si="491">IFERROR(K48/$D48,"-")</f>
        <v>1.8072630445867089E-2</v>
      </c>
      <c r="M48" s="141">
        <v>1621</v>
      </c>
      <c r="N48" s="142">
        <f t="shared" ref="N48" si="492">IFERROR(M48/$D48,"-")</f>
        <v>4.5918078295847257E-2</v>
      </c>
      <c r="O48" s="141">
        <v>0</v>
      </c>
      <c r="P48" s="142">
        <f t="shared" ref="P48" si="493">IFERROR(O48/$D48,"-")</f>
        <v>0</v>
      </c>
      <c r="Q48" s="141">
        <f t="shared" si="482"/>
        <v>4476</v>
      </c>
      <c r="R48" s="142">
        <f t="shared" ref="R48" si="494">IFERROR(Q48/$D48,"-")</f>
        <v>0.12679168319075407</v>
      </c>
      <c r="S48" s="141">
        <v>467</v>
      </c>
      <c r="T48" s="142">
        <f t="shared" ref="T48" si="495">IFERROR(S48/$D48,"-")</f>
        <v>1.3228712254263215E-2</v>
      </c>
      <c r="U48" s="141">
        <v>4009</v>
      </c>
      <c r="V48" s="142">
        <f t="shared" ref="V48" si="496">IFERROR(U48/$D48,"-")</f>
        <v>0.11356297093649086</v>
      </c>
      <c r="W48" s="141">
        <v>19174</v>
      </c>
      <c r="X48" s="142">
        <f t="shared" ref="X48" si="497">IFERROR(W48/$D48,"-")</f>
        <v>0.54314203161293972</v>
      </c>
      <c r="Y48" s="141">
        <v>167</v>
      </c>
      <c r="Z48" s="142">
        <f t="shared" ref="Z48" si="498">IFERROR(Y48/$D48,"-")</f>
        <v>4.7306101637301003E-3</v>
      </c>
      <c r="AA48" s="141">
        <f t="shared" si="12"/>
        <v>7884</v>
      </c>
      <c r="AB48" s="142">
        <f t="shared" ref="AB48" si="499">IFERROR(AA48/$D48,"-")</f>
        <v>0.22333012293921023</v>
      </c>
      <c r="AC48" s="141">
        <v>2183</v>
      </c>
      <c r="AD48" s="142">
        <f t="shared" ref="AD48" si="500">IFERROR(AC48/$D48,"-")</f>
        <v>6.183785621211263E-2</v>
      </c>
      <c r="AE48" s="141">
        <v>5701</v>
      </c>
      <c r="AF48" s="142">
        <f t="shared" ref="AF48" si="501">IFERROR(AE48/$D48,"-")</f>
        <v>0.16149226672709763</v>
      </c>
      <c r="AG48" s="152"/>
      <c r="AH48" s="96" t="s">
        <v>33</v>
      </c>
      <c r="AI48" s="155">
        <f t="shared" si="41"/>
        <v>1.6116035455278E-2</v>
      </c>
      <c r="AJ48" s="96" t="s">
        <v>33</v>
      </c>
      <c r="AK48" s="155">
        <f t="shared" si="16"/>
        <v>3.2232070910556002E-3</v>
      </c>
      <c r="AL48" s="152"/>
      <c r="AM48" s="50"/>
      <c r="AN48" s="48" t="str">
        <f t="shared" si="17"/>
        <v>大阪市</v>
      </c>
      <c r="AO48" s="146">
        <f t="shared" si="18"/>
        <v>6.1076822904725658E-3</v>
      </c>
      <c r="AP48" s="146">
        <f t="shared" si="19"/>
        <v>5.9869071376615624E-3</v>
      </c>
      <c r="AQ48" s="207">
        <f t="shared" si="20"/>
        <v>1.0000000000000026E-2</v>
      </c>
      <c r="AR48" s="48" t="str">
        <f t="shared" si="21"/>
        <v>太子町</v>
      </c>
      <c r="AS48" s="146">
        <f t="shared" si="22"/>
        <v>9.9157164105106587E-4</v>
      </c>
      <c r="AT48" s="146">
        <f t="shared" si="23"/>
        <v>4.0962621607782898E-3</v>
      </c>
      <c r="AU48" s="207">
        <f t="shared" si="24"/>
        <v>-0.31000000000000005</v>
      </c>
      <c r="AV48" s="149"/>
      <c r="AW48" s="146">
        <f t="shared" si="42"/>
        <v>1.0390507413074141E-2</v>
      </c>
      <c r="AX48" s="146">
        <f t="shared" si="25"/>
        <v>1.024281316579353E-2</v>
      </c>
      <c r="AY48" s="207">
        <f t="shared" si="26"/>
        <v>1.9999999999999879E-2</v>
      </c>
      <c r="AZ48" s="146">
        <f t="shared" si="27"/>
        <v>5.1329903591432894E-3</v>
      </c>
      <c r="BA48" s="146">
        <f t="shared" si="28"/>
        <v>5.1056089969386837E-3</v>
      </c>
      <c r="BB48" s="207">
        <f t="shared" si="29"/>
        <v>0</v>
      </c>
      <c r="BC48" s="104">
        <v>9999</v>
      </c>
      <c r="BD48" s="149"/>
    </row>
    <row r="49" spans="2:56" s="51" customFormat="1" ht="13.5" customHeight="1">
      <c r="B49" s="54">
        <v>44</v>
      </c>
      <c r="C49" s="96" t="s">
        <v>21</v>
      </c>
      <c r="D49" s="140">
        <v>38970</v>
      </c>
      <c r="E49" s="104">
        <v>9218</v>
      </c>
      <c r="F49" s="140">
        <f t="shared" si="477"/>
        <v>29752</v>
      </c>
      <c r="G49" s="141">
        <v>1554</v>
      </c>
      <c r="H49" s="142">
        <f t="shared" si="1"/>
        <v>3.9876828329484221E-2</v>
      </c>
      <c r="I49" s="141">
        <f t="shared" si="478"/>
        <v>2600</v>
      </c>
      <c r="J49" s="142">
        <f t="shared" si="1"/>
        <v>6.6717988196048239E-2</v>
      </c>
      <c r="K49" s="141">
        <v>799</v>
      </c>
      <c r="L49" s="142">
        <f t="shared" ref="L49" si="502">IFERROR(K49/$D49,"-")</f>
        <v>2.0502950987939441E-2</v>
      </c>
      <c r="M49" s="141">
        <v>1801</v>
      </c>
      <c r="N49" s="142">
        <f t="shared" ref="N49" si="503">IFERROR(M49/$D49,"-")</f>
        <v>4.6215037208108802E-2</v>
      </c>
      <c r="O49" s="141">
        <v>62</v>
      </c>
      <c r="P49" s="142">
        <f t="shared" ref="P49" si="504">IFERROR(O49/$D49,"-")</f>
        <v>1.5909674108288427E-3</v>
      </c>
      <c r="Q49" s="141">
        <f t="shared" si="482"/>
        <v>5002</v>
      </c>
      <c r="R49" s="142">
        <f t="shared" ref="R49" si="505">IFERROR(Q49/$D49,"-")</f>
        <v>0.12835514498332051</v>
      </c>
      <c r="S49" s="141">
        <v>451</v>
      </c>
      <c r="T49" s="142">
        <f t="shared" ref="T49" si="506">IFERROR(S49/$D49,"-")</f>
        <v>1.1573004875545292E-2</v>
      </c>
      <c r="U49" s="141">
        <v>4551</v>
      </c>
      <c r="V49" s="142">
        <f t="shared" ref="V49" si="507">IFERROR(U49/$D49,"-")</f>
        <v>0.11678214010777521</v>
      </c>
      <c r="W49" s="141">
        <v>21609</v>
      </c>
      <c r="X49" s="142">
        <f t="shared" ref="X49" si="508">IFERROR(W49/$D49,"-")</f>
        <v>0.55450346420323327</v>
      </c>
      <c r="Y49" s="141">
        <v>180</v>
      </c>
      <c r="Z49" s="142">
        <f t="shared" ref="Z49" si="509">IFERROR(Y49/$D49,"-")</f>
        <v>4.6189376443418013E-3</v>
      </c>
      <c r="AA49" s="141">
        <f t="shared" si="12"/>
        <v>7963</v>
      </c>
      <c r="AB49" s="142">
        <f t="shared" ref="AB49" si="510">IFERROR(AA49/$D49,"-")</f>
        <v>0.20433666923274313</v>
      </c>
      <c r="AC49" s="141">
        <v>2398</v>
      </c>
      <c r="AD49" s="142">
        <f t="shared" ref="AD49" si="511">IFERROR(AC49/$D49,"-")</f>
        <v>6.1534513728509106E-2</v>
      </c>
      <c r="AE49" s="141">
        <v>5565</v>
      </c>
      <c r="AF49" s="142">
        <f t="shared" ref="AF49" si="512">IFERROR(AE49/$D49,"-")</f>
        <v>0.14280215550423403</v>
      </c>
      <c r="AG49" s="152"/>
      <c r="AH49" s="152"/>
      <c r="AI49" s="152"/>
      <c r="AJ49" s="152"/>
      <c r="AK49" s="152"/>
      <c r="AL49" s="152"/>
      <c r="AM49" s="50"/>
      <c r="AV49" s="50"/>
      <c r="AW49" s="50"/>
      <c r="AX49" s="50"/>
      <c r="AY49" s="50"/>
      <c r="AZ49" s="50"/>
      <c r="BA49" s="50"/>
      <c r="BB49" s="50"/>
      <c r="BC49" s="50"/>
      <c r="BD49" s="50"/>
    </row>
    <row r="50" spans="2:56" s="51" customFormat="1" ht="13.5" customHeight="1">
      <c r="B50" s="54">
        <v>45</v>
      </c>
      <c r="C50" s="96" t="s">
        <v>47</v>
      </c>
      <c r="D50" s="140">
        <v>13315</v>
      </c>
      <c r="E50" s="104">
        <v>2236</v>
      </c>
      <c r="F50" s="140">
        <f t="shared" si="477"/>
        <v>11079</v>
      </c>
      <c r="G50" s="141">
        <v>358</v>
      </c>
      <c r="H50" s="142">
        <f t="shared" si="1"/>
        <v>2.6886969583176868E-2</v>
      </c>
      <c r="I50" s="141">
        <f t="shared" si="478"/>
        <v>657</v>
      </c>
      <c r="J50" s="142">
        <f t="shared" si="1"/>
        <v>4.9342846413819003E-2</v>
      </c>
      <c r="K50" s="141">
        <v>197</v>
      </c>
      <c r="L50" s="142">
        <f t="shared" ref="L50" si="513">IFERROR(K50/$D50,"-")</f>
        <v>1.4795343597446489E-2</v>
      </c>
      <c r="M50" s="141">
        <v>460</v>
      </c>
      <c r="N50" s="142">
        <f t="shared" ref="N50" si="514">IFERROR(M50/$D50,"-")</f>
        <v>3.4547502816372512E-2</v>
      </c>
      <c r="O50" s="141">
        <v>0</v>
      </c>
      <c r="P50" s="142">
        <f t="shared" ref="P50" si="515">IFERROR(O50/$D50,"-")</f>
        <v>0</v>
      </c>
      <c r="Q50" s="141">
        <f t="shared" si="482"/>
        <v>1221</v>
      </c>
      <c r="R50" s="142">
        <f t="shared" ref="R50" si="516">IFERROR(Q50/$D50,"-")</f>
        <v>9.170108899737138E-2</v>
      </c>
      <c r="S50" s="141">
        <v>100</v>
      </c>
      <c r="T50" s="142">
        <f t="shared" ref="T50" si="517">IFERROR(S50/$D50,"-")</f>
        <v>7.5103266992114157E-3</v>
      </c>
      <c r="U50" s="141">
        <v>1121</v>
      </c>
      <c r="V50" s="142">
        <f t="shared" ref="V50" si="518">IFERROR(U50/$D50,"-")</f>
        <v>8.4190762298159971E-2</v>
      </c>
      <c r="W50" s="141">
        <v>8562</v>
      </c>
      <c r="X50" s="142">
        <f t="shared" ref="X50" si="519">IFERROR(W50/$D50,"-")</f>
        <v>0.64303417198648138</v>
      </c>
      <c r="Y50" s="141">
        <v>72</v>
      </c>
      <c r="Z50" s="142">
        <f t="shared" ref="Z50" si="520">IFERROR(Y50/$D50,"-")</f>
        <v>5.4074352234322193E-3</v>
      </c>
      <c r="AA50" s="141">
        <f t="shared" si="12"/>
        <v>2445</v>
      </c>
      <c r="AB50" s="142">
        <f t="shared" ref="AB50" si="521">IFERROR(AA50/$D50,"-")</f>
        <v>0.18362748779571911</v>
      </c>
      <c r="AC50" s="141">
        <v>733</v>
      </c>
      <c r="AD50" s="142">
        <f t="shared" ref="AD50" si="522">IFERROR(AC50/$D50,"-")</f>
        <v>5.5050694705219679E-2</v>
      </c>
      <c r="AE50" s="141">
        <v>1712</v>
      </c>
      <c r="AF50" s="142">
        <f t="shared" ref="AF50" si="523">IFERROR(AE50/$D50,"-")</f>
        <v>0.12857679309049944</v>
      </c>
      <c r="AG50" s="152"/>
      <c r="AH50" s="152"/>
      <c r="AI50" s="152"/>
      <c r="AJ50" s="152"/>
      <c r="AK50" s="152"/>
      <c r="AL50" s="152"/>
      <c r="AM50" s="50"/>
      <c r="AV50" s="50"/>
      <c r="AW50" s="50"/>
      <c r="AX50" s="50"/>
      <c r="AY50" s="50"/>
      <c r="AZ50" s="50"/>
      <c r="BA50" s="50"/>
      <c r="BB50" s="50"/>
      <c r="BC50" s="50"/>
      <c r="BD50" s="50"/>
    </row>
    <row r="51" spans="2:56" s="51" customFormat="1" ht="13.5" customHeight="1">
      <c r="B51" s="54">
        <v>46</v>
      </c>
      <c r="C51" s="96" t="s">
        <v>25</v>
      </c>
      <c r="D51" s="140">
        <v>17058</v>
      </c>
      <c r="E51" s="104">
        <v>4600</v>
      </c>
      <c r="F51" s="140">
        <f>D51-E51</f>
        <v>12458</v>
      </c>
      <c r="G51" s="141">
        <v>653</v>
      </c>
      <c r="H51" s="142">
        <f t="shared" si="1"/>
        <v>3.828115840075038E-2</v>
      </c>
      <c r="I51" s="141">
        <f t="shared" si="478"/>
        <v>1392</v>
      </c>
      <c r="J51" s="142">
        <f t="shared" si="1"/>
        <v>8.1603939500527606E-2</v>
      </c>
      <c r="K51" s="141">
        <v>389</v>
      </c>
      <c r="L51" s="142">
        <f t="shared" ref="L51" si="524">IFERROR(K51/$D51,"-")</f>
        <v>2.2804549185133076E-2</v>
      </c>
      <c r="M51" s="141">
        <v>1003</v>
      </c>
      <c r="N51" s="142">
        <f t="shared" ref="N51" si="525">IFERROR(M51/$D51,"-")</f>
        <v>5.8799390315394537E-2</v>
      </c>
      <c r="O51" s="141">
        <v>1</v>
      </c>
      <c r="P51" s="142">
        <f t="shared" ref="P51" si="526">IFERROR(O51/$D51,"-")</f>
        <v>5.8623519756126157E-5</v>
      </c>
      <c r="Q51" s="141">
        <f t="shared" si="482"/>
        <v>2554</v>
      </c>
      <c r="R51" s="142">
        <f t="shared" ref="R51" si="527">IFERROR(Q51/$D51,"-")</f>
        <v>0.14972446945714621</v>
      </c>
      <c r="S51" s="141">
        <v>203</v>
      </c>
      <c r="T51" s="142">
        <f t="shared" ref="T51" si="528">IFERROR(S51/$D51,"-")</f>
        <v>1.190057451049361E-2</v>
      </c>
      <c r="U51" s="141">
        <v>2351</v>
      </c>
      <c r="V51" s="142">
        <f t="shared" ref="V51" si="529">IFERROR(U51/$D51,"-")</f>
        <v>0.13782389494665259</v>
      </c>
      <c r="W51" s="141">
        <v>9110</v>
      </c>
      <c r="X51" s="142">
        <f t="shared" ref="X51" si="530">IFERROR(W51/$D51,"-")</f>
        <v>0.53406026497830927</v>
      </c>
      <c r="Y51" s="141">
        <v>85</v>
      </c>
      <c r="Z51" s="142">
        <f t="shared" ref="Z51" si="531">IFERROR(Y51/$D51,"-")</f>
        <v>4.9829991792707234E-3</v>
      </c>
      <c r="AA51" s="141">
        <f t="shared" si="12"/>
        <v>3263</v>
      </c>
      <c r="AB51" s="142">
        <f t="shared" ref="AB51" si="532">IFERROR(AA51/$D51,"-")</f>
        <v>0.19128854496423967</v>
      </c>
      <c r="AC51" s="141">
        <v>825</v>
      </c>
      <c r="AD51" s="142">
        <f t="shared" ref="AD51" si="533">IFERROR(AC51/$D51,"-")</f>
        <v>4.8364403798804079E-2</v>
      </c>
      <c r="AE51" s="141">
        <v>2438</v>
      </c>
      <c r="AF51" s="142">
        <f t="shared" ref="AF51" si="534">IFERROR(AE51/$D51,"-")</f>
        <v>0.14292414116543559</v>
      </c>
      <c r="AG51" s="152"/>
      <c r="AH51" s="152"/>
      <c r="AI51" s="152"/>
      <c r="AJ51" s="152"/>
      <c r="AK51" s="152"/>
      <c r="AL51" s="152"/>
      <c r="AM51" s="50"/>
      <c r="AN51" s="6"/>
      <c r="AO51" s="6"/>
      <c r="AP51" s="6"/>
      <c r="AQ51" s="6"/>
      <c r="AR51" s="6"/>
      <c r="AS51" s="6"/>
      <c r="AT51" s="6"/>
      <c r="AU51" s="6"/>
      <c r="AV51" s="28"/>
      <c r="AW51" s="28"/>
      <c r="AX51" s="28"/>
      <c r="AY51" s="28"/>
      <c r="AZ51" s="28"/>
      <c r="BA51" s="28"/>
      <c r="BB51" s="28"/>
      <c r="BC51" s="28"/>
      <c r="BD51" s="28"/>
    </row>
    <row r="52" spans="2:56" s="51" customFormat="1" ht="13.5" customHeight="1">
      <c r="B52" s="54">
        <v>47</v>
      </c>
      <c r="C52" s="96" t="s">
        <v>15</v>
      </c>
      <c r="D52" s="140">
        <v>35273</v>
      </c>
      <c r="E52" s="104">
        <v>8984</v>
      </c>
      <c r="F52" s="140">
        <f t="shared" ref="F52:F53" si="535">D52-E52</f>
        <v>26289</v>
      </c>
      <c r="G52" s="141">
        <v>1285</v>
      </c>
      <c r="H52" s="142">
        <f t="shared" si="1"/>
        <v>3.643013069486576E-2</v>
      </c>
      <c r="I52" s="141">
        <f t="shared" si="478"/>
        <v>2496</v>
      </c>
      <c r="J52" s="142">
        <f t="shared" si="1"/>
        <v>7.076233946644743E-2</v>
      </c>
      <c r="K52" s="141">
        <v>791</v>
      </c>
      <c r="L52" s="142">
        <f t="shared" ref="L52" si="536">IFERROR(K52/$D52,"-")</f>
        <v>2.2425084342131377E-2</v>
      </c>
      <c r="M52" s="141">
        <v>1705</v>
      </c>
      <c r="N52" s="142">
        <f t="shared" ref="N52" si="537">IFERROR(M52/$D52,"-")</f>
        <v>4.8337255124316046E-2</v>
      </c>
      <c r="O52" s="141">
        <v>6</v>
      </c>
      <c r="P52" s="142">
        <f t="shared" ref="P52" si="538">IFERROR(O52/$D52,"-")</f>
        <v>1.7010177756357554E-4</v>
      </c>
      <c r="Q52" s="141">
        <f t="shared" si="482"/>
        <v>5197</v>
      </c>
      <c r="R52" s="142">
        <f t="shared" ref="R52" si="539">IFERROR(Q52/$D52,"-")</f>
        <v>0.14733648966631702</v>
      </c>
      <c r="S52" s="141">
        <v>532</v>
      </c>
      <c r="T52" s="142">
        <f t="shared" ref="T52" si="540">IFERROR(S52/$D52,"-")</f>
        <v>1.5082357610637032E-2</v>
      </c>
      <c r="U52" s="141">
        <v>4665</v>
      </c>
      <c r="V52" s="142">
        <f t="shared" ref="V52" si="541">IFERROR(U52/$D52,"-")</f>
        <v>0.13225413205567998</v>
      </c>
      <c r="W52" s="141">
        <v>18963</v>
      </c>
      <c r="X52" s="142">
        <f t="shared" ref="X52" si="542">IFERROR(W52/$D52,"-")</f>
        <v>0.53760666798968049</v>
      </c>
      <c r="Y52" s="141">
        <v>167</v>
      </c>
      <c r="Z52" s="142">
        <f t="shared" ref="Z52" si="543">IFERROR(Y52/$D52,"-")</f>
        <v>4.7344994755195192E-3</v>
      </c>
      <c r="AA52" s="141">
        <f t="shared" si="12"/>
        <v>7159</v>
      </c>
      <c r="AB52" s="142">
        <f t="shared" ref="AB52" si="544">IFERROR(AA52/$D52,"-")</f>
        <v>0.20295977092960621</v>
      </c>
      <c r="AC52" s="141">
        <v>2023</v>
      </c>
      <c r="AD52" s="142">
        <f t="shared" ref="AD52" si="545">IFERROR(AC52/$D52,"-")</f>
        <v>5.7352649335185552E-2</v>
      </c>
      <c r="AE52" s="141">
        <v>5136</v>
      </c>
      <c r="AF52" s="142">
        <f t="shared" ref="AF52" si="546">IFERROR(AE52/$D52,"-")</f>
        <v>0.14560712159442066</v>
      </c>
      <c r="AG52" s="152"/>
      <c r="AH52" s="152"/>
      <c r="AI52" s="152"/>
      <c r="AJ52" s="152"/>
      <c r="AK52" s="152"/>
      <c r="AL52" s="152"/>
      <c r="AM52" s="50"/>
      <c r="AN52" s="6"/>
      <c r="AO52" s="6"/>
      <c r="AP52" s="6"/>
      <c r="AQ52" s="6"/>
      <c r="AR52" s="6"/>
      <c r="AS52" s="6"/>
      <c r="AT52" s="6"/>
      <c r="AU52" s="6"/>
      <c r="AV52" s="28"/>
      <c r="AW52" s="28"/>
      <c r="AX52" s="28"/>
      <c r="AY52" s="28"/>
      <c r="AZ52" s="28"/>
      <c r="BA52" s="28"/>
      <c r="BB52" s="28"/>
      <c r="BC52" s="28"/>
      <c r="BD52" s="28"/>
    </row>
    <row r="53" spans="2:56" s="51" customFormat="1" ht="13.5" customHeight="1">
      <c r="B53" s="54">
        <v>48</v>
      </c>
      <c r="C53" s="96" t="s">
        <v>26</v>
      </c>
      <c r="D53" s="140">
        <v>18900</v>
      </c>
      <c r="E53" s="104">
        <v>5024</v>
      </c>
      <c r="F53" s="140">
        <f t="shared" si="535"/>
        <v>13876</v>
      </c>
      <c r="G53" s="141">
        <v>770</v>
      </c>
      <c r="H53" s="142">
        <f t="shared" si="1"/>
        <v>4.0740740740740744E-2</v>
      </c>
      <c r="I53" s="141">
        <f t="shared" si="478"/>
        <v>1418</v>
      </c>
      <c r="J53" s="142">
        <f t="shared" si="1"/>
        <v>7.5026455026455025E-2</v>
      </c>
      <c r="K53" s="141">
        <v>496</v>
      </c>
      <c r="L53" s="142">
        <f t="shared" ref="L53" si="547">IFERROR(K53/$D53,"-")</f>
        <v>2.6243386243386242E-2</v>
      </c>
      <c r="M53" s="141">
        <v>922</v>
      </c>
      <c r="N53" s="142">
        <f t="shared" ref="N53" si="548">IFERROR(M53/$D53,"-")</f>
        <v>4.8783068783068782E-2</v>
      </c>
      <c r="O53" s="141">
        <v>24</v>
      </c>
      <c r="P53" s="142">
        <f t="shared" ref="P53" si="549">IFERROR(O53/$D53,"-")</f>
        <v>1.2698412698412698E-3</v>
      </c>
      <c r="Q53" s="141">
        <f t="shared" si="482"/>
        <v>2812</v>
      </c>
      <c r="R53" s="142">
        <f t="shared" ref="R53" si="550">IFERROR(Q53/$D53,"-")</f>
        <v>0.14878306878306879</v>
      </c>
      <c r="S53" s="141">
        <v>273</v>
      </c>
      <c r="T53" s="142">
        <f t="shared" ref="T53" si="551">IFERROR(S53/$D53,"-")</f>
        <v>1.4444444444444444E-2</v>
      </c>
      <c r="U53" s="141">
        <v>2539</v>
      </c>
      <c r="V53" s="142">
        <f t="shared" ref="V53" si="552">IFERROR(U53/$D53,"-")</f>
        <v>0.13433862433862434</v>
      </c>
      <c r="W53" s="141">
        <v>9862</v>
      </c>
      <c r="X53" s="142">
        <f t="shared" ref="X53" si="553">IFERROR(W53/$D53,"-")</f>
        <v>0.52179894179894182</v>
      </c>
      <c r="Y53" s="141">
        <v>96</v>
      </c>
      <c r="Z53" s="142">
        <f t="shared" ref="Z53" si="554">IFERROR(Y53/$D53,"-")</f>
        <v>5.0793650793650794E-3</v>
      </c>
      <c r="AA53" s="141">
        <f t="shared" si="12"/>
        <v>3918</v>
      </c>
      <c r="AB53" s="142">
        <f t="shared" ref="AB53" si="555">IFERROR(AA53/$D53,"-")</f>
        <v>0.20730158730158729</v>
      </c>
      <c r="AC53" s="141">
        <v>1139</v>
      </c>
      <c r="AD53" s="142">
        <f t="shared" ref="AD53" si="556">IFERROR(AC53/$D53,"-")</f>
        <v>6.0264550264550264E-2</v>
      </c>
      <c r="AE53" s="141">
        <v>2779</v>
      </c>
      <c r="AF53" s="142">
        <f t="shared" ref="AF53" si="557">IFERROR(AE53/$D53,"-")</f>
        <v>0.14703703703703705</v>
      </c>
      <c r="AG53" s="152"/>
      <c r="AH53" s="152"/>
      <c r="AI53" s="152"/>
      <c r="AJ53" s="152"/>
      <c r="AK53" s="152"/>
      <c r="AL53" s="152"/>
      <c r="AM53" s="50"/>
      <c r="AN53" s="6"/>
      <c r="AO53" s="6"/>
      <c r="AP53" s="6"/>
      <c r="AQ53" s="6"/>
      <c r="AR53" s="6"/>
      <c r="AS53" s="6"/>
      <c r="AT53" s="6"/>
      <c r="AU53" s="6"/>
      <c r="AV53" s="28"/>
      <c r="AW53" s="28"/>
      <c r="AX53" s="28"/>
      <c r="AY53" s="28"/>
      <c r="AZ53" s="28"/>
      <c r="BA53" s="28"/>
      <c r="BB53" s="28"/>
      <c r="BC53" s="28"/>
      <c r="BD53" s="28"/>
    </row>
    <row r="54" spans="2:56" s="51" customFormat="1" ht="13.5" customHeight="1">
      <c r="B54" s="54">
        <v>49</v>
      </c>
      <c r="C54" s="96" t="s">
        <v>27</v>
      </c>
      <c r="D54" s="140">
        <v>19124</v>
      </c>
      <c r="E54" s="104">
        <v>2944</v>
      </c>
      <c r="F54" s="140">
        <f>D54-E54</f>
        <v>16180</v>
      </c>
      <c r="G54" s="141">
        <v>440</v>
      </c>
      <c r="H54" s="142">
        <f t="shared" si="1"/>
        <v>2.3007738966743359E-2</v>
      </c>
      <c r="I54" s="141">
        <f>SUM(K54,M54)</f>
        <v>824</v>
      </c>
      <c r="J54" s="142">
        <f t="shared" si="1"/>
        <v>4.308722024681029E-2</v>
      </c>
      <c r="K54" s="141">
        <v>221</v>
      </c>
      <c r="L54" s="142">
        <f t="shared" ref="L54" si="558">IFERROR(K54/$D54,"-")</f>
        <v>1.1556159799205188E-2</v>
      </c>
      <c r="M54" s="141">
        <v>603</v>
      </c>
      <c r="N54" s="142">
        <f t="shared" ref="N54" si="559">IFERROR(M54/$D54,"-")</f>
        <v>3.1531060447605105E-2</v>
      </c>
      <c r="O54" s="141">
        <v>0</v>
      </c>
      <c r="P54" s="142">
        <f t="shared" ref="P54" si="560">IFERROR(O54/$D54,"-")</f>
        <v>0</v>
      </c>
      <c r="Q54" s="141">
        <f>SUM(S54,U54)</f>
        <v>1680</v>
      </c>
      <c r="R54" s="142">
        <f t="shared" ref="R54" si="561">IFERROR(Q54/$D54,"-")</f>
        <v>8.7847730600292828E-2</v>
      </c>
      <c r="S54" s="141">
        <v>160</v>
      </c>
      <c r="T54" s="142">
        <f t="shared" ref="T54" si="562">IFERROR(S54/$D54,"-")</f>
        <v>8.3664505333612207E-3</v>
      </c>
      <c r="U54" s="141">
        <v>1520</v>
      </c>
      <c r="V54" s="142">
        <f t="shared" ref="V54" si="563">IFERROR(U54/$D54,"-")</f>
        <v>7.9481280066931601E-2</v>
      </c>
      <c r="W54" s="141">
        <v>12105</v>
      </c>
      <c r="X54" s="142">
        <f t="shared" ref="X54" si="564">IFERROR(W54/$D54,"-")</f>
        <v>0.63297427316460997</v>
      </c>
      <c r="Y54" s="141">
        <v>106</v>
      </c>
      <c r="Z54" s="142">
        <f t="shared" ref="Z54" si="565">IFERROR(Y54/$D54,"-")</f>
        <v>5.5427734783518095E-3</v>
      </c>
      <c r="AA54" s="141">
        <f t="shared" si="12"/>
        <v>3969</v>
      </c>
      <c r="AB54" s="142">
        <f t="shared" ref="AB54" si="566">IFERROR(AA54/$D54,"-")</f>
        <v>0.2075402635431918</v>
      </c>
      <c r="AC54" s="141">
        <v>1081</v>
      </c>
      <c r="AD54" s="142">
        <f t="shared" ref="AD54" si="567">IFERROR(AC54/$D54,"-")</f>
        <v>5.652583141602175E-2</v>
      </c>
      <c r="AE54" s="141">
        <v>2888</v>
      </c>
      <c r="AF54" s="142">
        <f t="shared" ref="AF54" si="568">IFERROR(AE54/$D54,"-")</f>
        <v>0.15101443212717006</v>
      </c>
      <c r="AG54" s="152"/>
      <c r="AH54" s="152"/>
      <c r="AI54" s="152"/>
      <c r="AJ54" s="152"/>
      <c r="AK54" s="152"/>
      <c r="AL54" s="152"/>
      <c r="AM54" s="50"/>
      <c r="AN54" s="6"/>
      <c r="AO54" s="6"/>
      <c r="AP54" s="6"/>
      <c r="AQ54" s="6"/>
      <c r="AR54" s="6"/>
      <c r="AS54" s="6"/>
      <c r="AT54" s="6"/>
      <c r="AU54" s="6"/>
      <c r="AV54" s="28"/>
      <c r="AW54" s="28"/>
      <c r="AX54" s="28"/>
      <c r="AY54" s="28"/>
      <c r="AZ54" s="28"/>
      <c r="BA54" s="28"/>
      <c r="BB54" s="28"/>
      <c r="BC54" s="28"/>
      <c r="BD54" s="28"/>
    </row>
    <row r="55" spans="2:56" s="51" customFormat="1" ht="13.5" customHeight="1">
      <c r="B55" s="54">
        <v>50</v>
      </c>
      <c r="C55" s="96" t="s">
        <v>16</v>
      </c>
      <c r="D55" s="140">
        <v>17062</v>
      </c>
      <c r="E55" s="104">
        <v>3556</v>
      </c>
      <c r="F55" s="140">
        <f t="shared" ref="F55:F58" si="569">D55-E55</f>
        <v>13506</v>
      </c>
      <c r="G55" s="141">
        <v>558</v>
      </c>
      <c r="H55" s="142">
        <f t="shared" si="1"/>
        <v>3.2704255069745634E-2</v>
      </c>
      <c r="I55" s="141">
        <f t="shared" ref="I55:I61" si="570">SUM(K55,M55)</f>
        <v>961</v>
      </c>
      <c r="J55" s="142">
        <f t="shared" si="1"/>
        <v>5.63239948423397E-2</v>
      </c>
      <c r="K55" s="141">
        <v>334</v>
      </c>
      <c r="L55" s="142">
        <f t="shared" ref="L55" si="571">IFERROR(K55/$D55,"-")</f>
        <v>1.9575665220958854E-2</v>
      </c>
      <c r="M55" s="141">
        <v>627</v>
      </c>
      <c r="N55" s="142">
        <f t="shared" ref="N55" si="572">IFERROR(M55/$D55,"-")</f>
        <v>3.6748329621380846E-2</v>
      </c>
      <c r="O55" s="141">
        <v>0</v>
      </c>
      <c r="P55" s="142">
        <f t="shared" ref="P55" si="573">IFERROR(O55/$D55,"-")</f>
        <v>0</v>
      </c>
      <c r="Q55" s="141">
        <f t="shared" ref="Q55:Q61" si="574">SUM(S55,U55)</f>
        <v>2037</v>
      </c>
      <c r="R55" s="142">
        <f t="shared" ref="R55" si="575">IFERROR(Q55/$D55,"-")</f>
        <v>0.11938811393740476</v>
      </c>
      <c r="S55" s="141">
        <v>182</v>
      </c>
      <c r="T55" s="142">
        <f t="shared" ref="T55" si="576">IFERROR(S55/$D55,"-")</f>
        <v>1.0666979252139257E-2</v>
      </c>
      <c r="U55" s="141">
        <v>1855</v>
      </c>
      <c r="V55" s="142">
        <f t="shared" ref="V55" si="577">IFERROR(U55/$D55,"-")</f>
        <v>0.10872113468526551</v>
      </c>
      <c r="W55" s="141">
        <v>9993</v>
      </c>
      <c r="X55" s="142">
        <f t="shared" ref="X55" si="578">IFERROR(W55/$D55,"-")</f>
        <v>0.58568749267377795</v>
      </c>
      <c r="Y55" s="141">
        <v>85</v>
      </c>
      <c r="Z55" s="142">
        <f t="shared" ref="Z55" si="579">IFERROR(Y55/$D55,"-")</f>
        <v>4.9818309694056968E-3</v>
      </c>
      <c r="AA55" s="141">
        <f t="shared" si="12"/>
        <v>3428</v>
      </c>
      <c r="AB55" s="142">
        <f t="shared" ref="AB55" si="580">IFERROR(AA55/$D55,"-")</f>
        <v>0.20091431250732622</v>
      </c>
      <c r="AC55" s="141">
        <v>930</v>
      </c>
      <c r="AD55" s="142">
        <f t="shared" ref="AD55" si="581">IFERROR(AC55/$D55,"-")</f>
        <v>5.4507091782909391E-2</v>
      </c>
      <c r="AE55" s="141">
        <v>2498</v>
      </c>
      <c r="AF55" s="142">
        <f t="shared" ref="AF55" si="582">IFERROR(AE55/$D55,"-")</f>
        <v>0.14640722072441684</v>
      </c>
      <c r="AG55" s="152"/>
      <c r="AH55" s="152"/>
      <c r="AI55" s="152"/>
      <c r="AJ55" s="152"/>
      <c r="AK55" s="152"/>
      <c r="AL55" s="152"/>
      <c r="AM55" s="50"/>
      <c r="AN55" s="6"/>
      <c r="AO55" s="6"/>
      <c r="AP55" s="6"/>
      <c r="AQ55" s="6"/>
      <c r="AR55" s="6"/>
      <c r="AS55" s="6"/>
      <c r="AT55" s="6"/>
      <c r="AU55" s="6"/>
      <c r="AV55" s="28"/>
      <c r="AW55" s="28"/>
      <c r="AX55" s="28"/>
      <c r="AY55" s="28"/>
      <c r="AZ55" s="28"/>
      <c r="BA55" s="28"/>
      <c r="BB55" s="28"/>
      <c r="BC55" s="28"/>
      <c r="BD55" s="28"/>
    </row>
    <row r="56" spans="2:56" s="51" customFormat="1" ht="13.5" customHeight="1">
      <c r="B56" s="54">
        <v>51</v>
      </c>
      <c r="C56" s="96" t="s">
        <v>48</v>
      </c>
      <c r="D56" s="140">
        <v>22725</v>
      </c>
      <c r="E56" s="104">
        <v>6627</v>
      </c>
      <c r="F56" s="140">
        <f t="shared" si="569"/>
        <v>16098</v>
      </c>
      <c r="G56" s="141">
        <v>903</v>
      </c>
      <c r="H56" s="142">
        <f t="shared" si="1"/>
        <v>3.9735973597359739E-2</v>
      </c>
      <c r="I56" s="141">
        <f t="shared" si="570"/>
        <v>1766</v>
      </c>
      <c r="J56" s="142">
        <f t="shared" si="1"/>
        <v>7.7711771177117708E-2</v>
      </c>
      <c r="K56" s="141">
        <v>438</v>
      </c>
      <c r="L56" s="142">
        <f t="shared" ref="L56" si="583">IFERROR(K56/$D56,"-")</f>
        <v>1.9273927392739275E-2</v>
      </c>
      <c r="M56" s="141">
        <v>1328</v>
      </c>
      <c r="N56" s="142">
        <f t="shared" ref="N56" si="584">IFERROR(M56/$D56,"-")</f>
        <v>5.843784378437844E-2</v>
      </c>
      <c r="O56" s="141">
        <v>37</v>
      </c>
      <c r="P56" s="142">
        <f t="shared" ref="P56" si="585">IFERROR(O56/$D56,"-")</f>
        <v>1.6281628162816281E-3</v>
      </c>
      <c r="Q56" s="141">
        <f t="shared" si="574"/>
        <v>3921</v>
      </c>
      <c r="R56" s="142">
        <f t="shared" ref="R56" si="586">IFERROR(Q56/$D56,"-")</f>
        <v>0.17254125412541255</v>
      </c>
      <c r="S56" s="141">
        <v>347</v>
      </c>
      <c r="T56" s="142">
        <f t="shared" ref="T56" si="587">IFERROR(S56/$D56,"-")</f>
        <v>1.526952695269527E-2</v>
      </c>
      <c r="U56" s="141">
        <v>3574</v>
      </c>
      <c r="V56" s="142">
        <f t="shared" ref="V56" si="588">IFERROR(U56/$D56,"-")</f>
        <v>0.15727172717271728</v>
      </c>
      <c r="W56" s="141">
        <v>11371</v>
      </c>
      <c r="X56" s="142">
        <f t="shared" ref="X56" si="589">IFERROR(W56/$D56,"-")</f>
        <v>0.50037403740374042</v>
      </c>
      <c r="Y56" s="141">
        <v>115</v>
      </c>
      <c r="Z56" s="142">
        <f t="shared" ref="Z56" si="590">IFERROR(Y56/$D56,"-")</f>
        <v>5.0605060506050603E-3</v>
      </c>
      <c r="AA56" s="141">
        <f t="shared" si="12"/>
        <v>4612</v>
      </c>
      <c r="AB56" s="142">
        <f t="shared" ref="AB56" si="591">IFERROR(AA56/$D56,"-")</f>
        <v>0.20294829482948296</v>
      </c>
      <c r="AC56" s="141">
        <v>1213</v>
      </c>
      <c r="AD56" s="142">
        <f t="shared" ref="AD56" si="592">IFERROR(AC56/$D56,"-")</f>
        <v>5.3377337733773379E-2</v>
      </c>
      <c r="AE56" s="141">
        <v>3399</v>
      </c>
      <c r="AF56" s="142">
        <f t="shared" ref="AF56" si="593">IFERROR(AE56/$D56,"-")</f>
        <v>0.14957095709570958</v>
      </c>
      <c r="AG56" s="152"/>
      <c r="AH56" s="152"/>
      <c r="AI56" s="152"/>
      <c r="AJ56" s="152"/>
      <c r="AK56" s="152"/>
      <c r="AL56" s="152"/>
      <c r="AM56" s="50"/>
      <c r="AN56" s="6"/>
      <c r="AO56" s="6"/>
      <c r="AP56" s="6"/>
      <c r="AQ56" s="6"/>
      <c r="AR56" s="6"/>
      <c r="AS56" s="6"/>
      <c r="AT56" s="6"/>
      <c r="AU56" s="6"/>
      <c r="AV56" s="28"/>
      <c r="AW56" s="28"/>
      <c r="AX56" s="28"/>
      <c r="AY56" s="28"/>
      <c r="AZ56" s="28"/>
      <c r="BA56" s="28"/>
      <c r="BB56" s="28"/>
      <c r="BC56" s="28"/>
      <c r="BD56" s="28"/>
    </row>
    <row r="57" spans="2:56" s="51" customFormat="1" ht="13.5" customHeight="1">
      <c r="B57" s="54">
        <v>52</v>
      </c>
      <c r="C57" s="96" t="s">
        <v>4</v>
      </c>
      <c r="D57" s="140">
        <v>18626</v>
      </c>
      <c r="E57" s="104">
        <v>4825</v>
      </c>
      <c r="F57" s="140">
        <f t="shared" si="569"/>
        <v>13801</v>
      </c>
      <c r="G57" s="141">
        <v>691</v>
      </c>
      <c r="H57" s="142">
        <f t="shared" si="1"/>
        <v>3.7098679265542792E-2</v>
      </c>
      <c r="I57" s="141">
        <f t="shared" si="570"/>
        <v>1227</v>
      </c>
      <c r="J57" s="142">
        <f t="shared" si="1"/>
        <v>6.587565768280898E-2</v>
      </c>
      <c r="K57" s="141">
        <v>313</v>
      </c>
      <c r="L57" s="142">
        <f t="shared" ref="L57" si="594">IFERROR(K57/$D57,"-")</f>
        <v>1.6804466874261785E-2</v>
      </c>
      <c r="M57" s="141">
        <v>914</v>
      </c>
      <c r="N57" s="142">
        <f t="shared" ref="N57" si="595">IFERROR(M57/$D57,"-")</f>
        <v>4.9071190808547195E-2</v>
      </c>
      <c r="O57" s="141">
        <v>33</v>
      </c>
      <c r="P57" s="142">
        <f t="shared" ref="P57" si="596">IFERROR(O57/$D57,"-")</f>
        <v>1.7717169547943736E-3</v>
      </c>
      <c r="Q57" s="141">
        <f t="shared" si="574"/>
        <v>2874</v>
      </c>
      <c r="R57" s="142">
        <f t="shared" ref="R57" si="597">IFERROR(Q57/$D57,"-")</f>
        <v>0.15430044024481906</v>
      </c>
      <c r="S57" s="141">
        <v>268</v>
      </c>
      <c r="T57" s="142">
        <f t="shared" ref="T57" si="598">IFERROR(S57/$D57,"-")</f>
        <v>1.4388489208633094E-2</v>
      </c>
      <c r="U57" s="141">
        <v>2606</v>
      </c>
      <c r="V57" s="142">
        <f t="shared" ref="V57" si="599">IFERROR(U57/$D57,"-")</f>
        <v>0.13991195103618598</v>
      </c>
      <c r="W57" s="141">
        <v>9703</v>
      </c>
      <c r="X57" s="142">
        <f t="shared" ref="X57" si="600">IFERROR(W57/$D57,"-")</f>
        <v>0.52093847310211527</v>
      </c>
      <c r="Y57" s="141">
        <v>91</v>
      </c>
      <c r="Z57" s="142">
        <f t="shared" ref="Z57" si="601">IFERROR(Y57/$D57,"-")</f>
        <v>4.8856437238269084E-3</v>
      </c>
      <c r="AA57" s="141">
        <f t="shared" si="12"/>
        <v>4007</v>
      </c>
      <c r="AB57" s="142">
        <f t="shared" ref="AB57" si="602">IFERROR(AA57/$D57,"-")</f>
        <v>0.21512938902609255</v>
      </c>
      <c r="AC57" s="141">
        <v>1183</v>
      </c>
      <c r="AD57" s="142">
        <f t="shared" ref="AD57" si="603">IFERROR(AC57/$D57,"-")</f>
        <v>6.3513368409749818E-2</v>
      </c>
      <c r="AE57" s="141">
        <v>2824</v>
      </c>
      <c r="AF57" s="142">
        <f t="shared" ref="AF57" si="604">IFERROR(AE57/$D57,"-")</f>
        <v>0.15161602061634274</v>
      </c>
      <c r="AG57" s="152"/>
      <c r="AH57" s="152"/>
      <c r="AI57" s="152"/>
      <c r="AJ57" s="152"/>
      <c r="AK57" s="152"/>
      <c r="AL57" s="152"/>
      <c r="AM57" s="50"/>
      <c r="AN57" s="6"/>
      <c r="AO57" s="6"/>
      <c r="AP57" s="6"/>
      <c r="AQ57" s="6"/>
      <c r="AR57" s="6"/>
      <c r="AS57" s="6"/>
      <c r="AT57" s="6"/>
      <c r="AU57" s="6"/>
      <c r="AV57" s="28"/>
      <c r="AW57" s="28"/>
      <c r="AX57" s="28"/>
      <c r="AY57" s="28"/>
      <c r="AZ57" s="28"/>
      <c r="BA57" s="28"/>
      <c r="BB57" s="28"/>
      <c r="BC57" s="28"/>
      <c r="BD57" s="28"/>
    </row>
    <row r="58" spans="2:56" s="51" customFormat="1" ht="13.5" customHeight="1">
      <c r="B58" s="54">
        <v>53</v>
      </c>
      <c r="C58" s="96" t="s">
        <v>22</v>
      </c>
      <c r="D58" s="140">
        <v>10355</v>
      </c>
      <c r="E58" s="104">
        <v>2103</v>
      </c>
      <c r="F58" s="140">
        <f t="shared" si="569"/>
        <v>8252</v>
      </c>
      <c r="G58" s="141">
        <v>320</v>
      </c>
      <c r="H58" s="142">
        <f t="shared" si="1"/>
        <v>3.0902945436986962E-2</v>
      </c>
      <c r="I58" s="141">
        <f t="shared" si="570"/>
        <v>575</v>
      </c>
      <c r="J58" s="142">
        <f t="shared" si="1"/>
        <v>5.5528730082085948E-2</v>
      </c>
      <c r="K58" s="141">
        <v>141</v>
      </c>
      <c r="L58" s="142">
        <f t="shared" ref="L58" si="605">IFERROR(K58/$D58,"-")</f>
        <v>1.361661033317238E-2</v>
      </c>
      <c r="M58" s="141">
        <v>434</v>
      </c>
      <c r="N58" s="142">
        <f t="shared" ref="N58" si="606">IFERROR(M58/$D58,"-")</f>
        <v>4.1912119748913568E-2</v>
      </c>
      <c r="O58" s="141">
        <v>0</v>
      </c>
      <c r="P58" s="142">
        <f t="shared" ref="P58" si="607">IFERROR(O58/$D58,"-")</f>
        <v>0</v>
      </c>
      <c r="Q58" s="141">
        <f t="shared" si="574"/>
        <v>1208</v>
      </c>
      <c r="R58" s="142">
        <f t="shared" ref="R58" si="608">IFERROR(Q58/$D58,"-")</f>
        <v>0.11665861902462578</v>
      </c>
      <c r="S58" s="141">
        <v>101</v>
      </c>
      <c r="T58" s="142">
        <f t="shared" ref="T58" si="609">IFERROR(S58/$D58,"-")</f>
        <v>9.7537421535490096E-3</v>
      </c>
      <c r="U58" s="141">
        <v>1107</v>
      </c>
      <c r="V58" s="142">
        <f t="shared" ref="V58" si="610">IFERROR(U58/$D58,"-")</f>
        <v>0.10690487687107678</v>
      </c>
      <c r="W58" s="141">
        <v>6201</v>
      </c>
      <c r="X58" s="142">
        <f t="shared" ref="X58" si="611">IFERROR(W58/$D58,"-")</f>
        <v>0.59884113954611295</v>
      </c>
      <c r="Y58" s="141">
        <v>59</v>
      </c>
      <c r="Z58" s="142">
        <f t="shared" ref="Z58" si="612">IFERROR(Y58/$D58,"-")</f>
        <v>5.6977305649444712E-3</v>
      </c>
      <c r="AA58" s="141">
        <f t="shared" si="12"/>
        <v>1992</v>
      </c>
      <c r="AB58" s="142">
        <f t="shared" ref="AB58" si="613">IFERROR(AA58/$D58,"-")</f>
        <v>0.19237083534524385</v>
      </c>
      <c r="AC58" s="141">
        <v>582</v>
      </c>
      <c r="AD58" s="142">
        <f t="shared" ref="AD58" si="614">IFERROR(AC58/$D58,"-")</f>
        <v>5.620473201352004E-2</v>
      </c>
      <c r="AE58" s="141">
        <v>1410</v>
      </c>
      <c r="AF58" s="142">
        <f t="shared" ref="AF58" si="615">IFERROR(AE58/$D58,"-")</f>
        <v>0.1361661033317238</v>
      </c>
      <c r="AG58" s="152"/>
      <c r="AH58" s="152"/>
      <c r="AI58" s="152"/>
      <c r="AJ58" s="152"/>
      <c r="AK58" s="152"/>
      <c r="AL58" s="152"/>
      <c r="AM58" s="50"/>
      <c r="AN58" s="6"/>
      <c r="AO58" s="6"/>
      <c r="AP58" s="6"/>
      <c r="AQ58" s="6"/>
      <c r="AR58" s="6"/>
      <c r="AS58" s="6"/>
      <c r="AT58" s="6"/>
      <c r="AU58" s="6"/>
      <c r="AV58" s="28"/>
      <c r="AW58" s="28"/>
      <c r="AX58" s="28"/>
      <c r="AY58" s="28"/>
      <c r="AZ58" s="28"/>
      <c r="BA58" s="28"/>
      <c r="BB58" s="28"/>
      <c r="BC58" s="28"/>
      <c r="BD58" s="28"/>
    </row>
    <row r="59" spans="2:56" s="51" customFormat="1" ht="13.5" customHeight="1">
      <c r="B59" s="54">
        <v>54</v>
      </c>
      <c r="C59" s="96" t="s">
        <v>28</v>
      </c>
      <c r="D59" s="140">
        <v>17224</v>
      </c>
      <c r="E59" s="104">
        <v>4854</v>
      </c>
      <c r="F59" s="140">
        <f>D59-E59</f>
        <v>12370</v>
      </c>
      <c r="G59" s="141">
        <v>854</v>
      </c>
      <c r="H59" s="142">
        <f t="shared" si="1"/>
        <v>4.9581978634463536E-2</v>
      </c>
      <c r="I59" s="141">
        <f t="shared" si="570"/>
        <v>1359</v>
      </c>
      <c r="J59" s="142">
        <f t="shared" si="1"/>
        <v>7.8901532745006969E-2</v>
      </c>
      <c r="K59" s="141">
        <v>335</v>
      </c>
      <c r="L59" s="142">
        <f t="shared" ref="L59" si="616">IFERROR(K59/$D59,"-")</f>
        <v>1.9449605202043661E-2</v>
      </c>
      <c r="M59" s="141">
        <v>1024</v>
      </c>
      <c r="N59" s="142">
        <f t="shared" ref="N59" si="617">IFERROR(M59/$D59,"-")</f>
        <v>5.9451927542963308E-2</v>
      </c>
      <c r="O59" s="141">
        <v>0</v>
      </c>
      <c r="P59" s="142">
        <f t="shared" ref="P59" si="618">IFERROR(O59/$D59,"-")</f>
        <v>0</v>
      </c>
      <c r="Q59" s="141">
        <f t="shared" si="574"/>
        <v>2641</v>
      </c>
      <c r="R59" s="142">
        <f t="shared" ref="R59" si="619">IFERROR(Q59/$D59,"-")</f>
        <v>0.15333255921969344</v>
      </c>
      <c r="S59" s="141">
        <v>234</v>
      </c>
      <c r="T59" s="142">
        <f t="shared" ref="T59" si="620">IFERROR(S59/$D59,"-")</f>
        <v>1.3585694379934975E-2</v>
      </c>
      <c r="U59" s="141">
        <v>2407</v>
      </c>
      <c r="V59" s="142">
        <f t="shared" ref="V59" si="621">IFERROR(U59/$D59,"-")</f>
        <v>0.13974686483975848</v>
      </c>
      <c r="W59" s="141">
        <v>8845</v>
      </c>
      <c r="X59" s="142">
        <f t="shared" ref="X59" si="622">IFERROR(W59/$D59,"-")</f>
        <v>0.51352763585694383</v>
      </c>
      <c r="Y59" s="141">
        <v>63</v>
      </c>
      <c r="Z59" s="142">
        <f t="shared" ref="Z59" si="623">IFERROR(Y59/$D59,"-")</f>
        <v>3.6576869484440315E-3</v>
      </c>
      <c r="AA59" s="141">
        <f t="shared" si="12"/>
        <v>3462</v>
      </c>
      <c r="AB59" s="142">
        <f t="shared" ref="AB59" si="624">IFERROR(AA59/$D59,"-")</f>
        <v>0.20099860659544821</v>
      </c>
      <c r="AC59" s="141">
        <v>972</v>
      </c>
      <c r="AD59" s="142">
        <f t="shared" ref="AD59" si="625">IFERROR(AC59/$D59,"-")</f>
        <v>5.6432884347422205E-2</v>
      </c>
      <c r="AE59" s="141">
        <v>2490</v>
      </c>
      <c r="AF59" s="142">
        <f t="shared" ref="AF59" si="626">IFERROR(AE59/$D59,"-")</f>
        <v>0.14456572224802602</v>
      </c>
      <c r="AG59" s="152"/>
      <c r="AH59" s="152"/>
      <c r="AI59" s="152"/>
      <c r="AJ59" s="152"/>
      <c r="AK59" s="152"/>
      <c r="AL59" s="152"/>
      <c r="AM59" s="50"/>
      <c r="AN59" s="6"/>
      <c r="AO59" s="6"/>
      <c r="AP59" s="6"/>
      <c r="AQ59" s="6"/>
      <c r="AR59" s="6"/>
      <c r="AS59" s="6"/>
      <c r="AT59" s="6"/>
      <c r="AU59" s="6"/>
      <c r="AV59" s="28"/>
      <c r="AW59" s="28"/>
      <c r="AX59" s="28"/>
      <c r="AY59" s="28"/>
      <c r="AZ59" s="28"/>
      <c r="BA59" s="28"/>
      <c r="BB59" s="28"/>
      <c r="BC59" s="28"/>
      <c r="BD59" s="28"/>
    </row>
    <row r="60" spans="2:56" s="51" customFormat="1" ht="13.5" customHeight="1">
      <c r="B60" s="54">
        <v>55</v>
      </c>
      <c r="C60" s="96" t="s">
        <v>17</v>
      </c>
      <c r="D60" s="140">
        <v>18009</v>
      </c>
      <c r="E60" s="104">
        <v>4246</v>
      </c>
      <c r="F60" s="140">
        <f t="shared" ref="F60:F61" si="627">D60-E60</f>
        <v>13763</v>
      </c>
      <c r="G60" s="141">
        <v>532</v>
      </c>
      <c r="H60" s="142">
        <f t="shared" si="1"/>
        <v>2.9540785162974068E-2</v>
      </c>
      <c r="I60" s="141">
        <f t="shared" si="570"/>
        <v>1240</v>
      </c>
      <c r="J60" s="142">
        <f t="shared" si="1"/>
        <v>6.8854461658059862E-2</v>
      </c>
      <c r="K60" s="141">
        <v>355</v>
      </c>
      <c r="L60" s="142">
        <f t="shared" ref="L60" si="628">IFERROR(K60/$D60,"-")</f>
        <v>1.9712366039202622E-2</v>
      </c>
      <c r="M60" s="141">
        <v>885</v>
      </c>
      <c r="N60" s="142">
        <f t="shared" ref="N60" si="629">IFERROR(M60/$D60,"-")</f>
        <v>4.914209561885724E-2</v>
      </c>
      <c r="O60" s="141">
        <v>0</v>
      </c>
      <c r="P60" s="142">
        <f t="shared" ref="P60" si="630">IFERROR(O60/$D60,"-")</f>
        <v>0</v>
      </c>
      <c r="Q60" s="141">
        <f t="shared" si="574"/>
        <v>2474</v>
      </c>
      <c r="R60" s="142">
        <f t="shared" ref="R60" si="631">IFERROR(Q60/$D60,"-")</f>
        <v>0.13737575656616136</v>
      </c>
      <c r="S60" s="141">
        <v>189</v>
      </c>
      <c r="T60" s="142">
        <f t="shared" ref="T60" si="632">IFERROR(S60/$D60,"-")</f>
        <v>1.0494752623688156E-2</v>
      </c>
      <c r="U60" s="141">
        <v>2285</v>
      </c>
      <c r="V60" s="142">
        <f t="shared" ref="V60" si="633">IFERROR(U60/$D60,"-")</f>
        <v>0.1268810039424732</v>
      </c>
      <c r="W60" s="141">
        <v>10118</v>
      </c>
      <c r="X60" s="142">
        <f t="shared" ref="X60" si="634">IFERROR(W60/$D60,"-")</f>
        <v>0.56183019601310458</v>
      </c>
      <c r="Y60" s="141">
        <v>126</v>
      </c>
      <c r="Z60" s="142">
        <f t="shared" ref="Z60" si="635">IFERROR(Y60/$D60,"-")</f>
        <v>6.9965017491254375E-3</v>
      </c>
      <c r="AA60" s="141">
        <f t="shared" si="12"/>
        <v>3519</v>
      </c>
      <c r="AB60" s="142">
        <f t="shared" ref="AB60" si="636">IFERROR(AA60/$D60,"-")</f>
        <v>0.19540229885057472</v>
      </c>
      <c r="AC60" s="141">
        <v>955</v>
      </c>
      <c r="AD60" s="142">
        <f t="shared" ref="AD60" si="637">IFERROR(AC60/$D60,"-")</f>
        <v>5.3029041035038034E-2</v>
      </c>
      <c r="AE60" s="141">
        <v>2564</v>
      </c>
      <c r="AF60" s="142">
        <f t="shared" ref="AF60" si="638">IFERROR(AE60/$D60,"-")</f>
        <v>0.14237325781553667</v>
      </c>
      <c r="AG60" s="152"/>
      <c r="AH60" s="152"/>
      <c r="AI60" s="152"/>
      <c r="AJ60" s="152"/>
      <c r="AK60" s="152"/>
      <c r="AL60" s="152"/>
      <c r="AM60" s="50"/>
      <c r="AN60" s="6"/>
      <c r="AO60" s="6"/>
      <c r="AP60" s="6"/>
      <c r="AQ60" s="6"/>
      <c r="AR60" s="6"/>
      <c r="AS60" s="6"/>
      <c r="AT60" s="6"/>
      <c r="AU60" s="6"/>
      <c r="AV60" s="28"/>
      <c r="AW60" s="28"/>
      <c r="AX60" s="28"/>
      <c r="AY60" s="28"/>
      <c r="AZ60" s="28"/>
      <c r="BA60" s="28"/>
      <c r="BB60" s="28"/>
      <c r="BC60" s="28"/>
      <c r="BD60" s="28"/>
    </row>
    <row r="61" spans="2:56" s="51" customFormat="1" ht="13.5" customHeight="1">
      <c r="B61" s="54">
        <v>56</v>
      </c>
      <c r="C61" s="96" t="s">
        <v>10</v>
      </c>
      <c r="D61" s="140">
        <v>11451</v>
      </c>
      <c r="E61" s="104">
        <v>1824</v>
      </c>
      <c r="F61" s="140">
        <f t="shared" si="627"/>
        <v>9627</v>
      </c>
      <c r="G61" s="141">
        <v>291</v>
      </c>
      <c r="H61" s="142">
        <f t="shared" si="1"/>
        <v>2.5412627718103223E-2</v>
      </c>
      <c r="I61" s="141">
        <f t="shared" si="570"/>
        <v>529</v>
      </c>
      <c r="J61" s="142">
        <f t="shared" si="1"/>
        <v>4.6196838704043314E-2</v>
      </c>
      <c r="K61" s="141">
        <v>147</v>
      </c>
      <c r="L61" s="142">
        <f t="shared" ref="L61" si="639">IFERROR(K61/$D61,"-")</f>
        <v>1.2837306785433586E-2</v>
      </c>
      <c r="M61" s="141">
        <v>382</v>
      </c>
      <c r="N61" s="142">
        <f t="shared" ref="N61" si="640">IFERROR(M61/$D61,"-")</f>
        <v>3.3359531918609728E-2</v>
      </c>
      <c r="O61" s="141">
        <v>0</v>
      </c>
      <c r="P61" s="142">
        <f t="shared" ref="P61" si="641">IFERROR(O61/$D61,"-")</f>
        <v>0</v>
      </c>
      <c r="Q61" s="141">
        <f t="shared" si="574"/>
        <v>1004</v>
      </c>
      <c r="R61" s="142">
        <f t="shared" ref="R61" si="642">IFERROR(Q61/$D61,"-")</f>
        <v>8.7677932058335517E-2</v>
      </c>
      <c r="S61" s="141">
        <v>130</v>
      </c>
      <c r="T61" s="142">
        <f t="shared" ref="T61" si="643">IFERROR(S61/$D61,"-")</f>
        <v>1.1352720286437865E-2</v>
      </c>
      <c r="U61" s="141">
        <v>874</v>
      </c>
      <c r="V61" s="142">
        <f t="shared" ref="V61" si="644">IFERROR(U61/$D61,"-")</f>
        <v>7.6325211771897647E-2</v>
      </c>
      <c r="W61" s="141">
        <v>7203</v>
      </c>
      <c r="X61" s="142">
        <f t="shared" ref="X61" si="645">IFERROR(W61/$D61,"-")</f>
        <v>0.62902803248624573</v>
      </c>
      <c r="Y61" s="141">
        <v>55</v>
      </c>
      <c r="Z61" s="142">
        <f t="shared" ref="Z61" si="646">IFERROR(Y61/$D61,"-")</f>
        <v>4.8030739673390974E-3</v>
      </c>
      <c r="AA61" s="141">
        <f t="shared" si="12"/>
        <v>2369</v>
      </c>
      <c r="AB61" s="142">
        <f t="shared" ref="AB61" si="647">IFERROR(AA61/$D61,"-")</f>
        <v>0.20688149506593312</v>
      </c>
      <c r="AC61" s="141">
        <v>724</v>
      </c>
      <c r="AD61" s="142">
        <f t="shared" ref="AD61" si="648">IFERROR(AC61/$D61,"-")</f>
        <v>6.3225919133700112E-2</v>
      </c>
      <c r="AE61" s="141">
        <v>1645</v>
      </c>
      <c r="AF61" s="142">
        <f t="shared" ref="AF61" si="649">IFERROR(AE61/$D61,"-")</f>
        <v>0.14365557593223299</v>
      </c>
      <c r="AG61" s="152"/>
      <c r="AH61" s="152"/>
      <c r="AI61" s="152"/>
      <c r="AJ61" s="152"/>
      <c r="AK61" s="152"/>
      <c r="AL61" s="152"/>
      <c r="AM61" s="50"/>
      <c r="AN61" s="6"/>
      <c r="AO61" s="6"/>
      <c r="AP61" s="6"/>
      <c r="AQ61" s="6"/>
      <c r="AR61" s="6"/>
      <c r="AS61" s="6"/>
      <c r="AT61" s="6"/>
      <c r="AU61" s="6"/>
      <c r="AV61" s="28"/>
      <c r="AW61" s="28"/>
      <c r="AX61" s="28"/>
      <c r="AY61" s="28"/>
      <c r="AZ61" s="28"/>
      <c r="BA61" s="28"/>
      <c r="BB61" s="28"/>
      <c r="BC61" s="28"/>
      <c r="BD61" s="28"/>
    </row>
    <row r="62" spans="2:56" s="51" customFormat="1" ht="13.5" customHeight="1">
      <c r="B62" s="54">
        <v>57</v>
      </c>
      <c r="C62" s="96" t="s">
        <v>49</v>
      </c>
      <c r="D62" s="140">
        <v>8273</v>
      </c>
      <c r="E62" s="104">
        <v>1504</v>
      </c>
      <c r="F62" s="140">
        <f>D62-E62</f>
        <v>6769</v>
      </c>
      <c r="G62" s="141">
        <v>258</v>
      </c>
      <c r="H62" s="142">
        <f t="shared" si="1"/>
        <v>3.1185785084008221E-2</v>
      </c>
      <c r="I62" s="141">
        <f>SUM(K62,M62)</f>
        <v>435</v>
      </c>
      <c r="J62" s="142">
        <f t="shared" si="1"/>
        <v>5.258068415326967E-2</v>
      </c>
      <c r="K62" s="141">
        <v>110</v>
      </c>
      <c r="L62" s="142">
        <f t="shared" ref="L62" si="650">IFERROR(K62/$D62,"-")</f>
        <v>1.3296264958298078E-2</v>
      </c>
      <c r="M62" s="141">
        <v>325</v>
      </c>
      <c r="N62" s="142">
        <f t="shared" ref="N62" si="651">IFERROR(M62/$D62,"-")</f>
        <v>3.9284419194971595E-2</v>
      </c>
      <c r="O62" s="141">
        <v>0</v>
      </c>
      <c r="P62" s="142">
        <f t="shared" ref="P62" si="652">IFERROR(O62/$D62,"-")</f>
        <v>0</v>
      </c>
      <c r="Q62" s="141">
        <f>SUM(S62,U62)</f>
        <v>811</v>
      </c>
      <c r="R62" s="142">
        <f t="shared" ref="R62" si="653">IFERROR(Q62/$D62,"-")</f>
        <v>9.8029735283452199E-2</v>
      </c>
      <c r="S62" s="141">
        <v>100</v>
      </c>
      <c r="T62" s="142">
        <f t="shared" ref="T62" si="654">IFERROR(S62/$D62,"-")</f>
        <v>1.2087513598452799E-2</v>
      </c>
      <c r="U62" s="141">
        <v>711</v>
      </c>
      <c r="V62" s="142">
        <f t="shared" ref="V62" si="655">IFERROR(U62/$D62,"-")</f>
        <v>8.594222168499939E-2</v>
      </c>
      <c r="W62" s="141">
        <v>5118</v>
      </c>
      <c r="X62" s="142">
        <f t="shared" ref="X62" si="656">IFERROR(W62/$D62,"-")</f>
        <v>0.61863894596881419</v>
      </c>
      <c r="Y62" s="141">
        <v>43</v>
      </c>
      <c r="Z62" s="142">
        <f t="shared" ref="Z62" si="657">IFERROR(Y62/$D62,"-")</f>
        <v>5.1976308473347032E-3</v>
      </c>
      <c r="AA62" s="141">
        <f t="shared" si="12"/>
        <v>1608</v>
      </c>
      <c r="AB62" s="142">
        <f t="shared" ref="AB62" si="658">IFERROR(AA62/$D62,"-")</f>
        <v>0.19436721866312098</v>
      </c>
      <c r="AC62" s="141">
        <v>482</v>
      </c>
      <c r="AD62" s="142">
        <f t="shared" ref="AD62" si="659">IFERROR(AC62/$D62,"-")</f>
        <v>5.8261815544542489E-2</v>
      </c>
      <c r="AE62" s="141">
        <v>1126</v>
      </c>
      <c r="AF62" s="142">
        <f t="shared" ref="AF62" si="660">IFERROR(AE62/$D62,"-")</f>
        <v>0.13610540311857852</v>
      </c>
      <c r="AG62" s="152"/>
      <c r="AH62" s="152"/>
      <c r="AI62" s="152"/>
      <c r="AJ62" s="152"/>
      <c r="AK62" s="152"/>
      <c r="AL62" s="152"/>
      <c r="AM62" s="50"/>
      <c r="AN62" s="6"/>
      <c r="AO62" s="6"/>
      <c r="AP62" s="6"/>
      <c r="AQ62" s="6"/>
      <c r="AR62" s="6"/>
      <c r="AS62" s="6"/>
      <c r="AT62" s="6"/>
      <c r="AU62" s="6"/>
      <c r="AV62" s="28"/>
      <c r="AW62" s="28"/>
      <c r="AX62" s="28"/>
      <c r="AY62" s="28"/>
      <c r="AZ62" s="28"/>
      <c r="BA62" s="28"/>
      <c r="BB62" s="28"/>
      <c r="BC62" s="28"/>
      <c r="BD62" s="28"/>
    </row>
    <row r="63" spans="2:56" s="51" customFormat="1" ht="13.5" customHeight="1">
      <c r="B63" s="54">
        <v>58</v>
      </c>
      <c r="C63" s="96" t="s">
        <v>29</v>
      </c>
      <c r="D63" s="140">
        <v>9592</v>
      </c>
      <c r="E63" s="104">
        <v>3359</v>
      </c>
      <c r="F63" s="140">
        <f t="shared" ref="F63:F66" si="661">D63-E63</f>
        <v>6233</v>
      </c>
      <c r="G63" s="141">
        <v>623</v>
      </c>
      <c r="H63" s="142">
        <f t="shared" si="1"/>
        <v>6.4949958298582147E-2</v>
      </c>
      <c r="I63" s="141">
        <f t="shared" ref="I63:I69" si="662">SUM(K63,M63)</f>
        <v>959</v>
      </c>
      <c r="J63" s="142">
        <f t="shared" si="1"/>
        <v>9.9979149291075903E-2</v>
      </c>
      <c r="K63" s="141">
        <v>223</v>
      </c>
      <c r="L63" s="142">
        <f t="shared" ref="L63" si="663">IFERROR(K63/$D63,"-")</f>
        <v>2.3248540450375312E-2</v>
      </c>
      <c r="M63" s="141">
        <v>736</v>
      </c>
      <c r="N63" s="142">
        <f t="shared" ref="N63" si="664">IFERROR(M63/$D63,"-")</f>
        <v>7.6730608840700584E-2</v>
      </c>
      <c r="O63" s="141">
        <v>0</v>
      </c>
      <c r="P63" s="142">
        <f t="shared" ref="P63" si="665">IFERROR(O63/$D63,"-")</f>
        <v>0</v>
      </c>
      <c r="Q63" s="141">
        <f t="shared" ref="Q63:Q69" si="666">SUM(S63,U63)</f>
        <v>1777</v>
      </c>
      <c r="R63" s="142">
        <f t="shared" ref="R63" si="667">IFERROR(Q63/$D63,"-")</f>
        <v>0.18525854879065889</v>
      </c>
      <c r="S63" s="141">
        <v>149</v>
      </c>
      <c r="T63" s="142">
        <f t="shared" ref="T63" si="668">IFERROR(S63/$D63,"-")</f>
        <v>1.5533778148457047E-2</v>
      </c>
      <c r="U63" s="141">
        <v>1628</v>
      </c>
      <c r="V63" s="142">
        <f t="shared" ref="V63" si="669">IFERROR(U63/$D63,"-")</f>
        <v>0.16972477064220184</v>
      </c>
      <c r="W63" s="141">
        <v>4414</v>
      </c>
      <c r="X63" s="142">
        <f t="shared" ref="X63" si="670">IFERROR(W63/$D63,"-")</f>
        <v>0.46017514595496245</v>
      </c>
      <c r="Y63" s="141">
        <v>43</v>
      </c>
      <c r="Z63" s="142">
        <f t="shared" ref="Z63" si="671">IFERROR(Y63/$D63,"-")</f>
        <v>4.4829024186822351E-3</v>
      </c>
      <c r="AA63" s="141">
        <f t="shared" si="12"/>
        <v>1776</v>
      </c>
      <c r="AB63" s="142">
        <f t="shared" ref="AB63" si="672">IFERROR(AA63/$D63,"-")</f>
        <v>0.18515429524603835</v>
      </c>
      <c r="AC63" s="141">
        <v>535</v>
      </c>
      <c r="AD63" s="142">
        <f t="shared" ref="AD63" si="673">IFERROR(AC63/$D63,"-")</f>
        <v>5.5775646371976649E-2</v>
      </c>
      <c r="AE63" s="141">
        <v>1241</v>
      </c>
      <c r="AF63" s="142">
        <f t="shared" ref="AF63" si="674">IFERROR(AE63/$D63,"-")</f>
        <v>0.12937864887406172</v>
      </c>
      <c r="AG63" s="152"/>
      <c r="AH63" s="152"/>
      <c r="AI63" s="152"/>
      <c r="AJ63" s="152"/>
      <c r="AK63" s="152"/>
      <c r="AL63" s="152"/>
      <c r="AM63" s="50"/>
      <c r="AN63" s="6"/>
      <c r="AO63" s="6"/>
      <c r="AP63" s="6"/>
      <c r="AQ63" s="6"/>
      <c r="AR63" s="6"/>
      <c r="AS63" s="6"/>
      <c r="AT63" s="6"/>
      <c r="AU63" s="6"/>
      <c r="AV63" s="28"/>
      <c r="AW63" s="28"/>
      <c r="AX63" s="28"/>
      <c r="AY63" s="28"/>
      <c r="AZ63" s="28"/>
      <c r="BA63" s="28"/>
      <c r="BB63" s="28"/>
      <c r="BC63" s="28"/>
      <c r="BD63" s="28"/>
    </row>
    <row r="64" spans="2:56" s="51" customFormat="1" ht="13.5" customHeight="1">
      <c r="B64" s="54">
        <v>59</v>
      </c>
      <c r="C64" s="96" t="s">
        <v>23</v>
      </c>
      <c r="D64" s="140">
        <v>69889</v>
      </c>
      <c r="E64" s="104">
        <v>12426</v>
      </c>
      <c r="F64" s="140">
        <f t="shared" si="661"/>
        <v>57463</v>
      </c>
      <c r="G64" s="141">
        <v>1620</v>
      </c>
      <c r="H64" s="142">
        <f t="shared" si="1"/>
        <v>2.317961338694215E-2</v>
      </c>
      <c r="I64" s="141">
        <f t="shared" si="662"/>
        <v>3137</v>
      </c>
      <c r="J64" s="142">
        <f t="shared" si="1"/>
        <v>4.4885461231381193E-2</v>
      </c>
      <c r="K64" s="141">
        <v>1005</v>
      </c>
      <c r="L64" s="142">
        <f t="shared" ref="L64" si="675">IFERROR(K64/$D64,"-")</f>
        <v>1.4379945341899297E-2</v>
      </c>
      <c r="M64" s="141">
        <v>2132</v>
      </c>
      <c r="N64" s="142">
        <f t="shared" ref="N64" si="676">IFERROR(M64/$D64,"-")</f>
        <v>3.0505515889481891E-2</v>
      </c>
      <c r="O64" s="141">
        <v>35</v>
      </c>
      <c r="P64" s="142">
        <f t="shared" ref="P64" si="677">IFERROR(O64/$D64,"-")</f>
        <v>5.0079411638455265E-4</v>
      </c>
      <c r="Q64" s="141">
        <f t="shared" si="666"/>
        <v>7634</v>
      </c>
      <c r="R64" s="142">
        <f t="shared" ref="R64" si="678">IFERROR(Q64/$D64,"-")</f>
        <v>0.10923035098513358</v>
      </c>
      <c r="S64" s="141">
        <v>680</v>
      </c>
      <c r="T64" s="142">
        <f t="shared" ref="T64" si="679">IFERROR(S64/$D64,"-")</f>
        <v>9.7297142611855944E-3</v>
      </c>
      <c r="U64" s="141">
        <v>6954</v>
      </c>
      <c r="V64" s="142">
        <f t="shared" ref="V64" si="680">IFERROR(U64/$D64,"-")</f>
        <v>9.9500636723947974E-2</v>
      </c>
      <c r="W64" s="141">
        <v>42140</v>
      </c>
      <c r="X64" s="142">
        <f t="shared" ref="X64" si="681">IFERROR(W64/$D64,"-")</f>
        <v>0.6029561161270014</v>
      </c>
      <c r="Y64" s="141">
        <v>303</v>
      </c>
      <c r="Z64" s="142">
        <f t="shared" ref="Z64" si="682">IFERROR(Y64/$D64,"-")</f>
        <v>4.3354462075576982E-3</v>
      </c>
      <c r="AA64" s="141">
        <f t="shared" si="12"/>
        <v>15020</v>
      </c>
      <c r="AB64" s="142">
        <f t="shared" ref="AB64" si="683">IFERROR(AA64/$D64,"-")</f>
        <v>0.21491221794559945</v>
      </c>
      <c r="AC64" s="141">
        <v>4384</v>
      </c>
      <c r="AD64" s="142">
        <f t="shared" ref="AD64" si="684">IFERROR(AC64/$D64,"-")</f>
        <v>6.2728040177996533E-2</v>
      </c>
      <c r="AE64" s="141">
        <v>10636</v>
      </c>
      <c r="AF64" s="142">
        <f t="shared" ref="AF64" si="685">IFERROR(AE64/$D64,"-")</f>
        <v>0.1521841777676029</v>
      </c>
      <c r="AG64" s="152"/>
      <c r="AH64" s="152"/>
      <c r="AI64" s="152"/>
      <c r="AJ64" s="152"/>
      <c r="AK64" s="152"/>
      <c r="AL64" s="152"/>
      <c r="AM64" s="50"/>
      <c r="AN64" s="6"/>
      <c r="AO64" s="6"/>
      <c r="AP64" s="6"/>
      <c r="AQ64" s="6"/>
      <c r="AR64" s="6"/>
      <c r="AS64" s="6"/>
      <c r="AT64" s="6"/>
      <c r="AU64" s="6"/>
      <c r="AV64" s="28"/>
      <c r="AW64" s="28"/>
      <c r="AX64" s="28"/>
      <c r="AY64" s="28"/>
      <c r="AZ64" s="28"/>
      <c r="BA64" s="28"/>
      <c r="BB64" s="28"/>
      <c r="BC64" s="28"/>
      <c r="BD64" s="28"/>
    </row>
    <row r="65" spans="2:56" s="51" customFormat="1" ht="13.5" customHeight="1">
      <c r="B65" s="54">
        <v>60</v>
      </c>
      <c r="C65" s="96" t="s">
        <v>50</v>
      </c>
      <c r="D65" s="140">
        <v>9028</v>
      </c>
      <c r="E65" s="104">
        <v>1483</v>
      </c>
      <c r="F65" s="140">
        <f t="shared" si="661"/>
        <v>7545</v>
      </c>
      <c r="G65" s="141">
        <v>239</v>
      </c>
      <c r="H65" s="142">
        <f t="shared" si="1"/>
        <v>2.6473194505981391E-2</v>
      </c>
      <c r="I65" s="141">
        <f t="shared" si="662"/>
        <v>400</v>
      </c>
      <c r="J65" s="142">
        <f t="shared" si="1"/>
        <v>4.4306601683650866E-2</v>
      </c>
      <c r="K65" s="141">
        <v>116</v>
      </c>
      <c r="L65" s="142">
        <f t="shared" ref="L65" si="686">IFERROR(K65/$D65,"-")</f>
        <v>1.2848914488258751E-2</v>
      </c>
      <c r="M65" s="141">
        <v>284</v>
      </c>
      <c r="N65" s="142">
        <f t="shared" ref="N65" si="687">IFERROR(M65/$D65,"-")</f>
        <v>3.145768719539211E-2</v>
      </c>
      <c r="O65" s="141">
        <v>1</v>
      </c>
      <c r="P65" s="142">
        <f t="shared" ref="P65" si="688">IFERROR(O65/$D65,"-")</f>
        <v>1.1076650420912716E-4</v>
      </c>
      <c r="Q65" s="141">
        <f t="shared" si="666"/>
        <v>843</v>
      </c>
      <c r="R65" s="142">
        <f t="shared" ref="R65" si="689">IFERROR(Q65/$D65,"-")</f>
        <v>9.33761630482942E-2</v>
      </c>
      <c r="S65" s="141">
        <v>91</v>
      </c>
      <c r="T65" s="142">
        <f t="shared" ref="T65" si="690">IFERROR(S65/$D65,"-")</f>
        <v>1.0079751883030572E-2</v>
      </c>
      <c r="U65" s="141">
        <v>752</v>
      </c>
      <c r="V65" s="142">
        <f t="shared" ref="V65" si="691">IFERROR(U65/$D65,"-")</f>
        <v>8.3296411165263623E-2</v>
      </c>
      <c r="W65" s="141">
        <v>5585</v>
      </c>
      <c r="X65" s="142">
        <f t="shared" ref="X65" si="692">IFERROR(W65/$D65,"-")</f>
        <v>0.6186309260079752</v>
      </c>
      <c r="Y65" s="141">
        <v>35</v>
      </c>
      <c r="Z65" s="142">
        <f t="shared" ref="Z65" si="693">IFERROR(Y65/$D65,"-")</f>
        <v>3.8768276473194504E-3</v>
      </c>
      <c r="AA65" s="141">
        <f t="shared" si="12"/>
        <v>1925</v>
      </c>
      <c r="AB65" s="142">
        <f t="shared" ref="AB65" si="694">IFERROR(AA65/$D65,"-")</f>
        <v>0.21322552060256977</v>
      </c>
      <c r="AC65" s="141">
        <v>524</v>
      </c>
      <c r="AD65" s="142">
        <f t="shared" ref="AD65" si="695">IFERROR(AC65/$D65,"-")</f>
        <v>5.8041648205582629E-2</v>
      </c>
      <c r="AE65" s="141">
        <v>1401</v>
      </c>
      <c r="AF65" s="142">
        <f t="shared" ref="AF65" si="696">IFERROR(AE65/$D65,"-")</f>
        <v>0.15518387239698714</v>
      </c>
      <c r="AG65" s="152"/>
      <c r="AH65" s="152"/>
      <c r="AI65" s="152"/>
      <c r="AJ65" s="152"/>
      <c r="AK65" s="152"/>
      <c r="AL65" s="152"/>
      <c r="AM65" s="50"/>
      <c r="AN65" s="6"/>
      <c r="AO65" s="6"/>
      <c r="AP65" s="6"/>
      <c r="AQ65" s="6"/>
      <c r="AR65" s="6"/>
      <c r="AS65" s="6"/>
      <c r="AT65" s="6"/>
      <c r="AU65" s="6"/>
      <c r="AV65" s="28"/>
      <c r="AW65" s="28"/>
      <c r="AX65" s="28"/>
      <c r="AY65" s="28"/>
      <c r="AZ65" s="28"/>
      <c r="BA65" s="28"/>
      <c r="BB65" s="28"/>
      <c r="BC65" s="28"/>
      <c r="BD65" s="28"/>
    </row>
    <row r="66" spans="2:56" s="51" customFormat="1" ht="13.5" customHeight="1">
      <c r="B66" s="54">
        <v>61</v>
      </c>
      <c r="C66" s="96" t="s">
        <v>18</v>
      </c>
      <c r="D66" s="140">
        <v>7940</v>
      </c>
      <c r="E66" s="104">
        <v>1606</v>
      </c>
      <c r="F66" s="140">
        <f t="shared" si="661"/>
        <v>6334</v>
      </c>
      <c r="G66" s="141">
        <v>266</v>
      </c>
      <c r="H66" s="142">
        <f t="shared" si="1"/>
        <v>3.3501259445843826E-2</v>
      </c>
      <c r="I66" s="141">
        <f t="shared" si="662"/>
        <v>459</v>
      </c>
      <c r="J66" s="142">
        <f t="shared" si="1"/>
        <v>5.7808564231738038E-2</v>
      </c>
      <c r="K66" s="141">
        <v>166</v>
      </c>
      <c r="L66" s="142">
        <f t="shared" ref="L66" si="697">IFERROR(K66/$D66,"-")</f>
        <v>2.0906801007556677E-2</v>
      </c>
      <c r="M66" s="141">
        <v>293</v>
      </c>
      <c r="N66" s="142">
        <f t="shared" ref="N66" si="698">IFERROR(M66/$D66,"-")</f>
        <v>3.6901763224181358E-2</v>
      </c>
      <c r="O66" s="141">
        <v>1</v>
      </c>
      <c r="P66" s="142">
        <f t="shared" ref="P66" si="699">IFERROR(O66/$D66,"-")</f>
        <v>1.2594458438287153E-4</v>
      </c>
      <c r="Q66" s="141">
        <f t="shared" si="666"/>
        <v>880</v>
      </c>
      <c r="R66" s="142">
        <f t="shared" ref="R66" si="700">IFERROR(Q66/$D66,"-")</f>
        <v>0.11083123425692695</v>
      </c>
      <c r="S66" s="141">
        <v>95</v>
      </c>
      <c r="T66" s="142">
        <f t="shared" ref="T66" si="701">IFERROR(S66/$D66,"-")</f>
        <v>1.1964735516372796E-2</v>
      </c>
      <c r="U66" s="141">
        <v>785</v>
      </c>
      <c r="V66" s="142">
        <f t="shared" ref="V66" si="702">IFERROR(U66/$D66,"-")</f>
        <v>9.8866498740554157E-2</v>
      </c>
      <c r="W66" s="141">
        <v>4616</v>
      </c>
      <c r="X66" s="142">
        <f t="shared" ref="X66" si="703">IFERROR(W66/$D66,"-")</f>
        <v>0.58136020151133505</v>
      </c>
      <c r="Y66" s="141">
        <v>43</v>
      </c>
      <c r="Z66" s="142">
        <f t="shared" ref="Z66" si="704">IFERROR(Y66/$D66,"-")</f>
        <v>5.4156171284634761E-3</v>
      </c>
      <c r="AA66" s="141">
        <f t="shared" si="12"/>
        <v>1675</v>
      </c>
      <c r="AB66" s="142">
        <f t="shared" ref="AB66" si="705">IFERROR(AA66/$D66,"-")</f>
        <v>0.21095717884130982</v>
      </c>
      <c r="AC66" s="141">
        <v>458</v>
      </c>
      <c r="AD66" s="142">
        <f t="shared" ref="AD66" si="706">IFERROR(AC66/$D66,"-")</f>
        <v>5.7682619647355167E-2</v>
      </c>
      <c r="AE66" s="141">
        <v>1217</v>
      </c>
      <c r="AF66" s="142">
        <f t="shared" ref="AF66" si="707">IFERROR(AE66/$D66,"-")</f>
        <v>0.15327455919395466</v>
      </c>
      <c r="AG66" s="152"/>
      <c r="AH66" s="152"/>
      <c r="AI66" s="152"/>
      <c r="AJ66" s="152"/>
      <c r="AK66" s="152"/>
      <c r="AL66" s="152"/>
      <c r="AM66" s="50"/>
      <c r="AN66" s="6"/>
      <c r="AO66" s="6"/>
      <c r="AP66" s="6"/>
      <c r="AQ66" s="6"/>
      <c r="AR66" s="6"/>
      <c r="AS66" s="6"/>
      <c r="AT66" s="6"/>
      <c r="AU66" s="6"/>
      <c r="AV66" s="28"/>
      <c r="AW66" s="28"/>
      <c r="AX66" s="28"/>
      <c r="AY66" s="28"/>
      <c r="AZ66" s="28"/>
      <c r="BA66" s="28"/>
      <c r="BB66" s="28"/>
      <c r="BC66" s="28"/>
      <c r="BD66" s="28"/>
    </row>
    <row r="67" spans="2:56" s="51" customFormat="1" ht="13.5" customHeight="1">
      <c r="B67" s="54">
        <v>62</v>
      </c>
      <c r="C67" s="96" t="s">
        <v>19</v>
      </c>
      <c r="D67" s="140">
        <v>11971</v>
      </c>
      <c r="E67" s="104">
        <v>1938</v>
      </c>
      <c r="F67" s="140">
        <f>D67-E67</f>
        <v>10033</v>
      </c>
      <c r="G67" s="141">
        <v>312</v>
      </c>
      <c r="H67" s="142">
        <f t="shared" si="1"/>
        <v>2.6062985548408656E-2</v>
      </c>
      <c r="I67" s="141">
        <f t="shared" si="662"/>
        <v>531</v>
      </c>
      <c r="J67" s="142">
        <f t="shared" si="1"/>
        <v>4.4357196558349347E-2</v>
      </c>
      <c r="K67" s="141">
        <v>180</v>
      </c>
      <c r="L67" s="142">
        <f t="shared" ref="L67" si="708">IFERROR(K67/$D67,"-")</f>
        <v>1.5036337816389609E-2</v>
      </c>
      <c r="M67" s="141">
        <v>351</v>
      </c>
      <c r="N67" s="142">
        <f t="shared" ref="N67" si="709">IFERROR(M67/$D67,"-")</f>
        <v>2.9320858741959735E-2</v>
      </c>
      <c r="O67" s="141">
        <v>2</v>
      </c>
      <c r="P67" s="142">
        <f t="shared" ref="P67" si="710">IFERROR(O67/$D67,"-")</f>
        <v>1.6707042018210676E-4</v>
      </c>
      <c r="Q67" s="141">
        <f t="shared" si="666"/>
        <v>1093</v>
      </c>
      <c r="R67" s="142">
        <f t="shared" ref="R67" si="711">IFERROR(Q67/$D67,"-")</f>
        <v>9.1303984629521343E-2</v>
      </c>
      <c r="S67" s="141">
        <v>137</v>
      </c>
      <c r="T67" s="142">
        <f t="shared" ref="T67" si="712">IFERROR(S67/$D67,"-")</f>
        <v>1.1444323782474312E-2</v>
      </c>
      <c r="U67" s="141">
        <v>956</v>
      </c>
      <c r="V67" s="142">
        <f t="shared" ref="V67" si="713">IFERROR(U67/$D67,"-")</f>
        <v>7.9859660847047029E-2</v>
      </c>
      <c r="W67" s="141">
        <v>7234</v>
      </c>
      <c r="X67" s="142">
        <f t="shared" ref="X67" si="714">IFERROR(W67/$D67,"-")</f>
        <v>0.60429370979868013</v>
      </c>
      <c r="Y67" s="141">
        <v>59</v>
      </c>
      <c r="Z67" s="142">
        <f t="shared" ref="Z67" si="715">IFERROR(Y67/$D67,"-")</f>
        <v>4.928577395372149E-3</v>
      </c>
      <c r="AA67" s="141">
        <f t="shared" si="12"/>
        <v>2740</v>
      </c>
      <c r="AB67" s="142">
        <f t="shared" ref="AB67" si="716">IFERROR(AA67/$D67,"-")</f>
        <v>0.22888647564948625</v>
      </c>
      <c r="AC67" s="141">
        <v>766</v>
      </c>
      <c r="AD67" s="142">
        <f t="shared" ref="AD67" si="717">IFERROR(AC67/$D67,"-")</f>
        <v>6.3987970929746882E-2</v>
      </c>
      <c r="AE67" s="141">
        <v>1974</v>
      </c>
      <c r="AF67" s="142">
        <f t="shared" ref="AF67" si="718">IFERROR(AE67/$D67,"-")</f>
        <v>0.16489850471973938</v>
      </c>
      <c r="AG67" s="152"/>
      <c r="AH67" s="152"/>
      <c r="AI67" s="152"/>
      <c r="AJ67" s="152"/>
      <c r="AK67" s="152"/>
      <c r="AL67" s="152"/>
      <c r="AM67" s="50"/>
      <c r="AN67" s="6"/>
      <c r="AO67" s="6"/>
      <c r="AP67" s="6"/>
      <c r="AQ67" s="6"/>
      <c r="AR67" s="6"/>
      <c r="AS67" s="6"/>
      <c r="AT67" s="6"/>
      <c r="AU67" s="6"/>
      <c r="AV67" s="28"/>
      <c r="AW67" s="28"/>
      <c r="AX67" s="28"/>
      <c r="AY67" s="28"/>
      <c r="AZ67" s="28"/>
      <c r="BA67" s="28"/>
      <c r="BB67" s="28"/>
      <c r="BC67" s="28"/>
      <c r="BD67" s="28"/>
    </row>
    <row r="68" spans="2:56" s="51" customFormat="1" ht="13.5" customHeight="1">
      <c r="B68" s="54">
        <v>63</v>
      </c>
      <c r="C68" s="96" t="s">
        <v>30</v>
      </c>
      <c r="D68" s="140">
        <v>8645</v>
      </c>
      <c r="E68" s="104">
        <v>2152</v>
      </c>
      <c r="F68" s="140">
        <f t="shared" ref="F68:F69" si="719">D68-E68</f>
        <v>6493</v>
      </c>
      <c r="G68" s="141">
        <v>367</v>
      </c>
      <c r="H68" s="142">
        <f t="shared" si="1"/>
        <v>4.2452284557547716E-2</v>
      </c>
      <c r="I68" s="141">
        <f t="shared" si="662"/>
        <v>638</v>
      </c>
      <c r="J68" s="142">
        <f t="shared" si="1"/>
        <v>7.3799884326200119E-2</v>
      </c>
      <c r="K68" s="141">
        <v>191</v>
      </c>
      <c r="L68" s="142">
        <f t="shared" ref="L68" si="720">IFERROR(K68/$D68,"-")</f>
        <v>2.2093695777906305E-2</v>
      </c>
      <c r="M68" s="141">
        <v>447</v>
      </c>
      <c r="N68" s="142">
        <f t="shared" ref="N68" si="721">IFERROR(M68/$D68,"-")</f>
        <v>5.1706188548293813E-2</v>
      </c>
      <c r="O68" s="141">
        <v>0</v>
      </c>
      <c r="P68" s="142">
        <f t="shared" ref="P68" si="722">IFERROR(O68/$D68,"-")</f>
        <v>0</v>
      </c>
      <c r="Q68" s="141">
        <f t="shared" si="666"/>
        <v>1147</v>
      </c>
      <c r="R68" s="142">
        <f t="shared" ref="R68" si="723">IFERROR(Q68/$D68,"-")</f>
        <v>0.13267784846732214</v>
      </c>
      <c r="S68" s="141">
        <v>119</v>
      </c>
      <c r="T68" s="142">
        <f t="shared" ref="T68" si="724">IFERROR(S68/$D68,"-")</f>
        <v>1.3765182186234818E-2</v>
      </c>
      <c r="U68" s="141">
        <v>1028</v>
      </c>
      <c r="V68" s="142">
        <f t="shared" ref="V68" si="725">IFERROR(U68/$D68,"-")</f>
        <v>0.11891266628108733</v>
      </c>
      <c r="W68" s="141">
        <v>4694</v>
      </c>
      <c r="X68" s="142">
        <f t="shared" ref="X68" si="726">IFERROR(W68/$D68,"-")</f>
        <v>0.54297281665702724</v>
      </c>
      <c r="Y68" s="141">
        <v>44</v>
      </c>
      <c r="Z68" s="142">
        <f t="shared" ref="Z68" si="727">IFERROR(Y68/$D68,"-")</f>
        <v>5.0896471949103527E-3</v>
      </c>
      <c r="AA68" s="141">
        <f t="shared" si="12"/>
        <v>1755</v>
      </c>
      <c r="AB68" s="142">
        <f t="shared" ref="AB68" si="728">IFERROR(AA68/$D68,"-")</f>
        <v>0.20300751879699247</v>
      </c>
      <c r="AC68" s="141">
        <v>461</v>
      </c>
      <c r="AD68" s="142">
        <f t="shared" ref="AD68" si="729">IFERROR(AC68/$D68,"-")</f>
        <v>5.3325621746674379E-2</v>
      </c>
      <c r="AE68" s="141">
        <v>1294</v>
      </c>
      <c r="AF68" s="142">
        <f t="shared" ref="AF68" si="730">IFERROR(AE68/$D68,"-")</f>
        <v>0.14968189705031809</v>
      </c>
      <c r="AG68" s="152"/>
      <c r="AH68" s="152"/>
      <c r="AI68" s="152"/>
      <c r="AJ68" s="152"/>
      <c r="AK68" s="152"/>
      <c r="AL68" s="152"/>
      <c r="AM68" s="50"/>
      <c r="AN68" s="6"/>
      <c r="AO68" s="6"/>
      <c r="AP68" s="6"/>
      <c r="AQ68" s="6"/>
      <c r="AR68" s="6"/>
      <c r="AS68" s="6"/>
      <c r="AT68" s="6"/>
      <c r="AU68" s="6"/>
      <c r="AV68" s="28"/>
      <c r="AW68" s="28"/>
      <c r="AX68" s="28"/>
      <c r="AY68" s="28"/>
      <c r="AZ68" s="28"/>
      <c r="BA68" s="28"/>
      <c r="BB68" s="28"/>
      <c r="BC68" s="28"/>
      <c r="BD68" s="28"/>
    </row>
    <row r="69" spans="2:56" s="51" customFormat="1" ht="13.5" customHeight="1">
      <c r="B69" s="54">
        <v>64</v>
      </c>
      <c r="C69" s="96" t="s">
        <v>51</v>
      </c>
      <c r="D69" s="140">
        <v>8953</v>
      </c>
      <c r="E69" s="104">
        <v>1110</v>
      </c>
      <c r="F69" s="140">
        <f t="shared" si="719"/>
        <v>7843</v>
      </c>
      <c r="G69" s="141">
        <v>164</v>
      </c>
      <c r="H69" s="142">
        <f t="shared" si="1"/>
        <v>1.8317882274098068E-2</v>
      </c>
      <c r="I69" s="141">
        <f t="shared" si="662"/>
        <v>269</v>
      </c>
      <c r="J69" s="142">
        <f t="shared" si="1"/>
        <v>3.0045794705685244E-2</v>
      </c>
      <c r="K69" s="141">
        <v>94</v>
      </c>
      <c r="L69" s="142">
        <f t="shared" ref="L69" si="731">IFERROR(K69/$D69,"-")</f>
        <v>1.0499273986373283E-2</v>
      </c>
      <c r="M69" s="141">
        <v>175</v>
      </c>
      <c r="N69" s="142">
        <f t="shared" ref="N69" si="732">IFERROR(M69/$D69,"-")</f>
        <v>1.9546520719311962E-2</v>
      </c>
      <c r="O69" s="141">
        <v>9</v>
      </c>
      <c r="P69" s="142">
        <f t="shared" ref="P69" si="733">IFERROR(O69/$D69,"-")</f>
        <v>1.0052496369931867E-3</v>
      </c>
      <c r="Q69" s="141">
        <f t="shared" si="666"/>
        <v>668</v>
      </c>
      <c r="R69" s="142">
        <f t="shared" ref="R69" si="734">IFERROR(Q69/$D69,"-")</f>
        <v>7.4611861945716521E-2</v>
      </c>
      <c r="S69" s="141">
        <v>86</v>
      </c>
      <c r="T69" s="142">
        <f t="shared" ref="T69" si="735">IFERROR(S69/$D69,"-")</f>
        <v>9.6057187534904498E-3</v>
      </c>
      <c r="U69" s="141">
        <v>582</v>
      </c>
      <c r="V69" s="142">
        <f t="shared" ref="V69" si="736">IFERROR(U69/$D69,"-")</f>
        <v>6.5006143192226071E-2</v>
      </c>
      <c r="W69" s="141">
        <v>5978</v>
      </c>
      <c r="X69" s="142">
        <f t="shared" ref="X69" si="737">IFERROR(W69/$D69,"-")</f>
        <v>0.66770914777169665</v>
      </c>
      <c r="Y69" s="141">
        <v>32</v>
      </c>
      <c r="Z69" s="142">
        <f t="shared" ref="Z69" si="738">IFERROR(Y69/$D69,"-")</f>
        <v>3.5742209315313303E-3</v>
      </c>
      <c r="AA69" s="141">
        <f t="shared" si="12"/>
        <v>1833</v>
      </c>
      <c r="AB69" s="142">
        <f t="shared" ref="AB69" si="739">IFERROR(AA69/$D69,"-")</f>
        <v>0.204735842734279</v>
      </c>
      <c r="AC69" s="141">
        <v>580</v>
      </c>
      <c r="AD69" s="142">
        <f t="shared" ref="AD69" si="740">IFERROR(AC69/$D69,"-")</f>
        <v>6.4782754384005367E-2</v>
      </c>
      <c r="AE69" s="141">
        <v>1253</v>
      </c>
      <c r="AF69" s="142">
        <f t="shared" ref="AF69" si="741">IFERROR(AE69/$D69,"-")</f>
        <v>0.13995308835027365</v>
      </c>
      <c r="AG69" s="152"/>
      <c r="AH69" s="152"/>
      <c r="AI69" s="152"/>
      <c r="AJ69" s="152"/>
      <c r="AK69" s="152"/>
      <c r="AL69" s="152"/>
      <c r="AM69" s="50"/>
      <c r="AN69" s="6"/>
      <c r="AO69" s="6"/>
      <c r="AP69" s="6"/>
      <c r="AQ69" s="6"/>
      <c r="AR69" s="6"/>
      <c r="AS69" s="6"/>
      <c r="AT69" s="6"/>
      <c r="AU69" s="6"/>
      <c r="AV69" s="28"/>
      <c r="AW69" s="28"/>
      <c r="AX69" s="28"/>
      <c r="AY69" s="28"/>
      <c r="AZ69" s="28"/>
      <c r="BA69" s="28"/>
      <c r="BB69" s="28"/>
      <c r="BC69" s="28"/>
      <c r="BD69" s="28"/>
    </row>
    <row r="70" spans="2:56" s="51" customFormat="1" ht="13.5" customHeight="1">
      <c r="B70" s="54">
        <v>65</v>
      </c>
      <c r="C70" s="96" t="s">
        <v>11</v>
      </c>
      <c r="D70" s="140">
        <v>4536</v>
      </c>
      <c r="E70" s="104">
        <v>943</v>
      </c>
      <c r="F70" s="140">
        <f>D70-E70</f>
        <v>3593</v>
      </c>
      <c r="G70" s="141">
        <v>220</v>
      </c>
      <c r="H70" s="142">
        <f t="shared" si="1"/>
        <v>4.8500881834215165E-2</v>
      </c>
      <c r="I70" s="141">
        <f>SUM(K70,M70)</f>
        <v>257</v>
      </c>
      <c r="J70" s="142">
        <f t="shared" si="1"/>
        <v>5.6657848324514988E-2</v>
      </c>
      <c r="K70" s="141">
        <v>93</v>
      </c>
      <c r="L70" s="142">
        <f t="shared" ref="L70" si="742">IFERROR(K70/$D70,"-")</f>
        <v>2.0502645502645502E-2</v>
      </c>
      <c r="M70" s="141">
        <v>164</v>
      </c>
      <c r="N70" s="142">
        <f t="shared" ref="N70" si="743">IFERROR(M70/$D70,"-")</f>
        <v>3.6155202821869487E-2</v>
      </c>
      <c r="O70" s="141">
        <v>0</v>
      </c>
      <c r="P70" s="142">
        <f t="shared" ref="P70" si="744">IFERROR(O70/$D70,"-")</f>
        <v>0</v>
      </c>
      <c r="Q70" s="141">
        <f>SUM(S70,U70)</f>
        <v>466</v>
      </c>
      <c r="R70" s="142">
        <f t="shared" ref="R70" si="745">IFERROR(Q70/$D70,"-")</f>
        <v>0.10273368606701939</v>
      </c>
      <c r="S70" s="141">
        <v>44</v>
      </c>
      <c r="T70" s="142">
        <f t="shared" ref="T70" si="746">IFERROR(S70/$D70,"-")</f>
        <v>9.700176366843033E-3</v>
      </c>
      <c r="U70" s="141">
        <v>422</v>
      </c>
      <c r="V70" s="142">
        <f t="shared" ref="V70" si="747">IFERROR(U70/$D70,"-")</f>
        <v>9.3033509700176362E-2</v>
      </c>
      <c r="W70" s="141">
        <v>2530</v>
      </c>
      <c r="X70" s="142">
        <f t="shared" ref="X70" si="748">IFERROR(W70/$D70,"-")</f>
        <v>0.55776014109347438</v>
      </c>
      <c r="Y70" s="141">
        <v>12</v>
      </c>
      <c r="Z70" s="142">
        <f t="shared" ref="Z70" si="749">IFERROR(Y70/$D70,"-")</f>
        <v>2.6455026455026454E-3</v>
      </c>
      <c r="AA70" s="141">
        <f t="shared" si="12"/>
        <v>1051</v>
      </c>
      <c r="AB70" s="142">
        <f t="shared" ref="AB70" si="750">IFERROR(AA70/$D70,"-")</f>
        <v>0.23170194003527336</v>
      </c>
      <c r="AC70" s="141">
        <v>324</v>
      </c>
      <c r="AD70" s="142">
        <f t="shared" ref="AD70" si="751">IFERROR(AC70/$D70,"-")</f>
        <v>7.1428571428571425E-2</v>
      </c>
      <c r="AE70" s="141">
        <v>727</v>
      </c>
      <c r="AF70" s="142">
        <f t="shared" ref="AF70" si="752">IFERROR(AE70/$D70,"-")</f>
        <v>0.16027336860670194</v>
      </c>
      <c r="AG70" s="152"/>
      <c r="AH70" s="152"/>
      <c r="AI70" s="152"/>
      <c r="AJ70" s="152"/>
      <c r="AK70" s="152"/>
      <c r="AL70" s="152"/>
      <c r="AM70" s="50"/>
      <c r="AN70" s="6"/>
      <c r="AO70" s="6"/>
      <c r="AP70" s="6"/>
      <c r="AQ70" s="6"/>
      <c r="AR70" s="6"/>
      <c r="AS70" s="6"/>
      <c r="AT70" s="6"/>
      <c r="AU70" s="6"/>
      <c r="AV70" s="28"/>
      <c r="AW70" s="28"/>
      <c r="AX70" s="28"/>
      <c r="AY70" s="28"/>
      <c r="AZ70" s="28"/>
      <c r="BA70" s="28"/>
      <c r="BB70" s="28"/>
      <c r="BC70" s="28"/>
      <c r="BD70" s="28"/>
    </row>
    <row r="71" spans="2:56" s="51" customFormat="1" ht="13.5" customHeight="1">
      <c r="B71" s="54">
        <v>66</v>
      </c>
      <c r="C71" s="96" t="s">
        <v>5</v>
      </c>
      <c r="D71" s="140">
        <v>4641</v>
      </c>
      <c r="E71" s="104">
        <v>2208</v>
      </c>
      <c r="F71" s="140">
        <f t="shared" ref="F71:F74" si="753">D71-E71</f>
        <v>2433</v>
      </c>
      <c r="G71" s="141">
        <v>323</v>
      </c>
      <c r="H71" s="142">
        <f t="shared" ref="H71:J79" si="754">IFERROR(G71/$D71,"-")</f>
        <v>6.95970695970696E-2</v>
      </c>
      <c r="I71" s="141">
        <f t="shared" ref="I71:I77" si="755">SUM(K71,M71)</f>
        <v>350</v>
      </c>
      <c r="J71" s="142">
        <f t="shared" si="754"/>
        <v>7.5414781297134234E-2</v>
      </c>
      <c r="K71" s="141">
        <v>6</v>
      </c>
      <c r="L71" s="142">
        <f t="shared" ref="L71" si="756">IFERROR(K71/$D71,"-")</f>
        <v>1.2928248222365869E-3</v>
      </c>
      <c r="M71" s="141">
        <v>344</v>
      </c>
      <c r="N71" s="142">
        <f t="shared" ref="N71" si="757">IFERROR(M71/$D71,"-")</f>
        <v>7.4121956474897652E-2</v>
      </c>
      <c r="O71" s="141">
        <v>282</v>
      </c>
      <c r="P71" s="142">
        <f t="shared" ref="P71" si="758">IFERROR(O71/$D71,"-")</f>
        <v>6.0762766645119586E-2</v>
      </c>
      <c r="Q71" s="141">
        <f t="shared" ref="Q71:Q77" si="759">SUM(S71,U71)</f>
        <v>1253</v>
      </c>
      <c r="R71" s="142">
        <f t="shared" ref="R71" si="760">IFERROR(Q71/$D71,"-")</f>
        <v>0.26998491704374056</v>
      </c>
      <c r="S71" s="141">
        <v>143</v>
      </c>
      <c r="T71" s="142">
        <f t="shared" ref="T71" si="761">IFERROR(S71/$D71,"-")</f>
        <v>3.081232492997199E-2</v>
      </c>
      <c r="U71" s="141">
        <v>1110</v>
      </c>
      <c r="V71" s="142">
        <f t="shared" ref="V71" si="762">IFERROR(U71/$D71,"-")</f>
        <v>0.2391725921137686</v>
      </c>
      <c r="W71" s="141">
        <v>1599</v>
      </c>
      <c r="X71" s="142">
        <f t="shared" ref="X71" si="763">IFERROR(W71/$D71,"-")</f>
        <v>0.34453781512605042</v>
      </c>
      <c r="Y71" s="141">
        <v>13</v>
      </c>
      <c r="Z71" s="142">
        <f t="shared" ref="Z71" si="764">IFERROR(Y71/$D71,"-")</f>
        <v>2.8011204481792717E-3</v>
      </c>
      <c r="AA71" s="141">
        <f t="shared" ref="AA71:AA79" si="765">SUM(AC71,AE71)</f>
        <v>821</v>
      </c>
      <c r="AB71" s="142">
        <f t="shared" ref="AB71" si="766">IFERROR(AA71/$D71,"-")</f>
        <v>0.17690152984270632</v>
      </c>
      <c r="AC71" s="141">
        <v>192</v>
      </c>
      <c r="AD71" s="142">
        <f t="shared" ref="AD71" si="767">IFERROR(AC71/$D71,"-")</f>
        <v>4.1370394311570781E-2</v>
      </c>
      <c r="AE71" s="141">
        <v>629</v>
      </c>
      <c r="AF71" s="142">
        <f t="shared" ref="AF71" si="768">IFERROR(AE71/$D71,"-")</f>
        <v>0.13553113553113552</v>
      </c>
      <c r="AG71" s="152"/>
      <c r="AH71" s="152"/>
      <c r="AI71" s="152"/>
      <c r="AJ71" s="152"/>
      <c r="AK71" s="152"/>
      <c r="AL71" s="152"/>
      <c r="AM71" s="50"/>
      <c r="AN71" s="6"/>
      <c r="AO71" s="6"/>
      <c r="AP71" s="6"/>
      <c r="AQ71" s="6"/>
      <c r="AR71" s="6"/>
      <c r="AS71" s="6"/>
      <c r="AT71" s="6"/>
      <c r="AU71" s="6"/>
      <c r="AV71" s="28"/>
      <c r="AW71" s="28"/>
      <c r="AX71" s="28"/>
      <c r="AY71" s="28"/>
      <c r="AZ71" s="28"/>
      <c r="BA71" s="28"/>
      <c r="BB71" s="28"/>
      <c r="BC71" s="28"/>
      <c r="BD71" s="28"/>
    </row>
    <row r="72" spans="2:56" s="51" customFormat="1" ht="13.5" customHeight="1">
      <c r="B72" s="54">
        <v>67</v>
      </c>
      <c r="C72" s="96" t="s">
        <v>6</v>
      </c>
      <c r="D72" s="140">
        <v>1953</v>
      </c>
      <c r="E72" s="104">
        <v>379</v>
      </c>
      <c r="F72" s="140">
        <f t="shared" si="753"/>
        <v>1574</v>
      </c>
      <c r="G72" s="141">
        <v>45</v>
      </c>
      <c r="H72" s="142">
        <f t="shared" si="754"/>
        <v>2.3041474654377881E-2</v>
      </c>
      <c r="I72" s="141">
        <f t="shared" si="755"/>
        <v>77</v>
      </c>
      <c r="J72" s="142">
        <f t="shared" si="754"/>
        <v>3.9426523297491037E-2</v>
      </c>
      <c r="K72" s="141">
        <v>9</v>
      </c>
      <c r="L72" s="142">
        <f t="shared" ref="L72" si="769">IFERROR(K72/$D72,"-")</f>
        <v>4.608294930875576E-3</v>
      </c>
      <c r="M72" s="141">
        <v>68</v>
      </c>
      <c r="N72" s="142">
        <f t="shared" ref="N72" si="770">IFERROR(M72/$D72,"-")</f>
        <v>3.4818228366615467E-2</v>
      </c>
      <c r="O72" s="141">
        <v>20</v>
      </c>
      <c r="P72" s="142">
        <f t="shared" ref="P72" si="771">IFERROR(O72/$D72,"-")</f>
        <v>1.0240655401945725E-2</v>
      </c>
      <c r="Q72" s="141">
        <f t="shared" si="759"/>
        <v>237</v>
      </c>
      <c r="R72" s="142">
        <f t="shared" ref="R72" si="772">IFERROR(Q72/$D72,"-")</f>
        <v>0.12135176651305683</v>
      </c>
      <c r="S72" s="141">
        <v>31</v>
      </c>
      <c r="T72" s="142">
        <f t="shared" ref="T72" si="773">IFERROR(S72/$D72,"-")</f>
        <v>1.5873015873015872E-2</v>
      </c>
      <c r="U72" s="141">
        <v>206</v>
      </c>
      <c r="V72" s="142">
        <f t="shared" ref="V72" si="774">IFERROR(U72/$D72,"-")</f>
        <v>0.10547875064004096</v>
      </c>
      <c r="W72" s="141">
        <v>1085</v>
      </c>
      <c r="X72" s="142">
        <f t="shared" ref="X72" si="775">IFERROR(W72/$D72,"-")</f>
        <v>0.55555555555555558</v>
      </c>
      <c r="Y72" s="141">
        <v>10</v>
      </c>
      <c r="Z72" s="142">
        <f t="shared" ref="Z72" si="776">IFERROR(Y72/$D72,"-")</f>
        <v>5.1203277009728623E-3</v>
      </c>
      <c r="AA72" s="141">
        <f t="shared" si="765"/>
        <v>479</v>
      </c>
      <c r="AB72" s="142">
        <f t="shared" ref="AB72" si="777">IFERROR(AA72/$D72,"-")</f>
        <v>0.2452636968766001</v>
      </c>
      <c r="AC72" s="141">
        <v>112</v>
      </c>
      <c r="AD72" s="142">
        <f t="shared" ref="AD72" si="778">IFERROR(AC72/$D72,"-")</f>
        <v>5.7347670250896057E-2</v>
      </c>
      <c r="AE72" s="141">
        <v>367</v>
      </c>
      <c r="AF72" s="142">
        <f t="shared" ref="AF72" si="779">IFERROR(AE72/$D72,"-")</f>
        <v>0.18791602662570406</v>
      </c>
      <c r="AG72" s="152"/>
      <c r="AH72" s="152"/>
      <c r="AI72" s="152"/>
      <c r="AJ72" s="152"/>
      <c r="AK72" s="152"/>
      <c r="AL72" s="152"/>
      <c r="AM72" s="50"/>
      <c r="AN72" s="6"/>
      <c r="AO72" s="6"/>
      <c r="AP72" s="6"/>
      <c r="AQ72" s="6"/>
      <c r="AR72" s="6"/>
      <c r="AS72" s="6"/>
      <c r="AT72" s="6"/>
      <c r="AU72" s="6"/>
      <c r="AV72" s="28"/>
      <c r="AW72" s="28"/>
      <c r="AX72" s="28"/>
      <c r="AY72" s="28"/>
      <c r="AZ72" s="28"/>
      <c r="BA72" s="28"/>
      <c r="BB72" s="28"/>
      <c r="BC72" s="28"/>
      <c r="BD72" s="28"/>
    </row>
    <row r="73" spans="2:56" s="51" customFormat="1" ht="13.5" customHeight="1">
      <c r="B73" s="54">
        <v>68</v>
      </c>
      <c r="C73" s="96" t="s">
        <v>52</v>
      </c>
      <c r="D73" s="140">
        <v>2629</v>
      </c>
      <c r="E73" s="104">
        <v>487</v>
      </c>
      <c r="F73" s="140">
        <f t="shared" si="753"/>
        <v>2142</v>
      </c>
      <c r="G73" s="141">
        <v>61</v>
      </c>
      <c r="H73" s="142">
        <f t="shared" si="754"/>
        <v>2.3202738683910231E-2</v>
      </c>
      <c r="I73" s="141">
        <f t="shared" si="755"/>
        <v>143</v>
      </c>
      <c r="J73" s="142">
        <f t="shared" si="754"/>
        <v>5.4393305439330547E-2</v>
      </c>
      <c r="K73" s="141">
        <v>40</v>
      </c>
      <c r="L73" s="142">
        <f t="shared" ref="L73" si="780">IFERROR(K73/$D73,"-")</f>
        <v>1.5214910612400151E-2</v>
      </c>
      <c r="M73" s="141">
        <v>103</v>
      </c>
      <c r="N73" s="142">
        <f t="shared" ref="N73" si="781">IFERROR(M73/$D73,"-")</f>
        <v>3.9178394826930391E-2</v>
      </c>
      <c r="O73" s="141">
        <v>0</v>
      </c>
      <c r="P73" s="142">
        <f t="shared" ref="P73" si="782">IFERROR(O73/$D73,"-")</f>
        <v>0</v>
      </c>
      <c r="Q73" s="141">
        <f t="shared" si="759"/>
        <v>283</v>
      </c>
      <c r="R73" s="142">
        <f t="shared" ref="R73" si="783">IFERROR(Q73/$D73,"-")</f>
        <v>0.10764549258273108</v>
      </c>
      <c r="S73" s="141">
        <v>34</v>
      </c>
      <c r="T73" s="142">
        <f t="shared" ref="T73" si="784">IFERROR(S73/$D73,"-")</f>
        <v>1.2932674020540129E-2</v>
      </c>
      <c r="U73" s="141">
        <v>249</v>
      </c>
      <c r="V73" s="142">
        <f t="shared" ref="V73" si="785">IFERROR(U73/$D73,"-")</f>
        <v>9.4712818562190951E-2</v>
      </c>
      <c r="W73" s="141">
        <v>1615</v>
      </c>
      <c r="X73" s="142">
        <f t="shared" ref="X73" si="786">IFERROR(W73/$D73,"-")</f>
        <v>0.61430201597565615</v>
      </c>
      <c r="Y73" s="141">
        <v>10</v>
      </c>
      <c r="Z73" s="142">
        <f t="shared" ref="Z73" si="787">IFERROR(Y73/$D73,"-")</f>
        <v>3.8037276531000378E-3</v>
      </c>
      <c r="AA73" s="141">
        <f t="shared" si="765"/>
        <v>517</v>
      </c>
      <c r="AB73" s="142">
        <f t="shared" ref="AB73" si="788">IFERROR(AA73/$D73,"-")</f>
        <v>0.19665271966527198</v>
      </c>
      <c r="AC73" s="141">
        <v>131</v>
      </c>
      <c r="AD73" s="142">
        <f t="shared" ref="AD73" si="789">IFERROR(AC73/$D73,"-")</f>
        <v>4.9828832255610502E-2</v>
      </c>
      <c r="AE73" s="141">
        <v>386</v>
      </c>
      <c r="AF73" s="142">
        <f t="shared" ref="AF73" si="790">IFERROR(AE73/$D73,"-")</f>
        <v>0.14682388740966146</v>
      </c>
      <c r="AG73" s="152"/>
      <c r="AH73" s="152"/>
      <c r="AI73" s="152"/>
      <c r="AJ73" s="152"/>
      <c r="AK73" s="152"/>
      <c r="AL73" s="152"/>
      <c r="AM73" s="50"/>
      <c r="AN73" s="6"/>
      <c r="AO73" s="6"/>
      <c r="AP73" s="6"/>
      <c r="AQ73" s="6"/>
      <c r="AR73" s="6"/>
      <c r="AS73" s="6"/>
      <c r="AT73" s="6"/>
      <c r="AU73" s="6"/>
      <c r="AV73" s="28"/>
      <c r="AW73" s="28"/>
      <c r="AX73" s="28"/>
      <c r="AY73" s="28"/>
      <c r="AZ73" s="28"/>
      <c r="BA73" s="28"/>
      <c r="BB73" s="28"/>
      <c r="BC73" s="28"/>
      <c r="BD73" s="28"/>
    </row>
    <row r="74" spans="2:56" s="51" customFormat="1" ht="13.5" customHeight="1">
      <c r="B74" s="54">
        <v>69</v>
      </c>
      <c r="C74" s="96" t="s">
        <v>53</v>
      </c>
      <c r="D74" s="140">
        <v>6271</v>
      </c>
      <c r="E74" s="104">
        <v>981</v>
      </c>
      <c r="F74" s="140">
        <f t="shared" si="753"/>
        <v>5290</v>
      </c>
      <c r="G74" s="141">
        <v>171</v>
      </c>
      <c r="H74" s="142">
        <f t="shared" si="754"/>
        <v>2.726837824908308E-2</v>
      </c>
      <c r="I74" s="141">
        <f t="shared" si="755"/>
        <v>254</v>
      </c>
      <c r="J74" s="142">
        <f t="shared" si="754"/>
        <v>4.0503906872907031E-2</v>
      </c>
      <c r="K74" s="141">
        <v>67</v>
      </c>
      <c r="L74" s="142">
        <f t="shared" ref="L74" si="791">IFERROR(K74/$D74,"-")</f>
        <v>1.0684101419231382E-2</v>
      </c>
      <c r="M74" s="141">
        <v>187</v>
      </c>
      <c r="N74" s="142">
        <f t="shared" ref="N74" si="792">IFERROR(M74/$D74,"-")</f>
        <v>2.981980545367565E-2</v>
      </c>
      <c r="O74" s="141">
        <v>1</v>
      </c>
      <c r="P74" s="142">
        <f t="shared" ref="P74" si="793">IFERROR(O74/$D74,"-")</f>
        <v>1.5946420028703555E-4</v>
      </c>
      <c r="Q74" s="141">
        <f t="shared" si="759"/>
        <v>555</v>
      </c>
      <c r="R74" s="142">
        <f t="shared" ref="R74" si="794">IFERROR(Q74/$D74,"-")</f>
        <v>8.8502631159304734E-2</v>
      </c>
      <c r="S74" s="141">
        <v>71</v>
      </c>
      <c r="T74" s="142">
        <f t="shared" ref="T74" si="795">IFERROR(S74/$D74,"-")</f>
        <v>1.1321958220379525E-2</v>
      </c>
      <c r="U74" s="141">
        <v>484</v>
      </c>
      <c r="V74" s="142">
        <f t="shared" ref="V74" si="796">IFERROR(U74/$D74,"-")</f>
        <v>7.7180672938925207E-2</v>
      </c>
      <c r="W74" s="141">
        <v>3869</v>
      </c>
      <c r="X74" s="142">
        <f t="shared" ref="X74" si="797">IFERROR(W74/$D74,"-")</f>
        <v>0.61696699091054064</v>
      </c>
      <c r="Y74" s="141">
        <v>32</v>
      </c>
      <c r="Z74" s="142">
        <f t="shared" ref="Z74" si="798">IFERROR(Y74/$D74,"-")</f>
        <v>5.1028544091851376E-3</v>
      </c>
      <c r="AA74" s="141">
        <f t="shared" si="765"/>
        <v>1389</v>
      </c>
      <c r="AB74" s="142">
        <f t="shared" ref="AB74" si="799">IFERROR(AA74/$D74,"-")</f>
        <v>0.2214957741986924</v>
      </c>
      <c r="AC74" s="141">
        <v>396</v>
      </c>
      <c r="AD74" s="142">
        <f t="shared" ref="AD74" si="800">IFERROR(AC74/$D74,"-")</f>
        <v>6.3147823313666085E-2</v>
      </c>
      <c r="AE74" s="141">
        <v>993</v>
      </c>
      <c r="AF74" s="142">
        <f t="shared" ref="AF74" si="801">IFERROR(AE74/$D74,"-")</f>
        <v>0.15834795088502632</v>
      </c>
      <c r="AG74" s="152"/>
      <c r="AH74" s="152"/>
      <c r="AI74" s="152"/>
      <c r="AJ74" s="152"/>
      <c r="AK74" s="152"/>
      <c r="AL74" s="152"/>
      <c r="AM74" s="50"/>
      <c r="AN74" s="6"/>
      <c r="AO74" s="6"/>
      <c r="AP74" s="6"/>
      <c r="AQ74" s="6"/>
      <c r="AR74" s="6"/>
      <c r="AS74" s="6"/>
      <c r="AT74" s="6"/>
      <c r="AU74" s="6"/>
      <c r="AV74" s="28"/>
      <c r="AW74" s="28"/>
      <c r="AX74" s="28"/>
      <c r="AY74" s="28"/>
      <c r="AZ74" s="28"/>
      <c r="BA74" s="28"/>
      <c r="BB74" s="28"/>
      <c r="BC74" s="28"/>
      <c r="BD74" s="28"/>
    </row>
    <row r="75" spans="2:56" s="51" customFormat="1" ht="13.5" customHeight="1">
      <c r="B75" s="54">
        <v>70</v>
      </c>
      <c r="C75" s="96" t="s">
        <v>54</v>
      </c>
      <c r="D75" s="140">
        <v>1063</v>
      </c>
      <c r="E75" s="104">
        <v>228</v>
      </c>
      <c r="F75" s="140">
        <f>D75-E75</f>
        <v>835</v>
      </c>
      <c r="G75" s="141">
        <v>27</v>
      </c>
      <c r="H75" s="142">
        <f t="shared" si="754"/>
        <v>2.5399811853245531E-2</v>
      </c>
      <c r="I75" s="141">
        <f t="shared" si="755"/>
        <v>80</v>
      </c>
      <c r="J75" s="142">
        <f t="shared" si="754"/>
        <v>7.5258701787394161E-2</v>
      </c>
      <c r="K75" s="141">
        <v>27</v>
      </c>
      <c r="L75" s="142">
        <f t="shared" ref="L75" si="802">IFERROR(K75/$D75,"-")</f>
        <v>2.5399811853245531E-2</v>
      </c>
      <c r="M75" s="141">
        <v>53</v>
      </c>
      <c r="N75" s="142">
        <f t="shared" ref="N75" si="803">IFERROR(M75/$D75,"-")</f>
        <v>4.9858889934148637E-2</v>
      </c>
      <c r="O75" s="141">
        <v>0</v>
      </c>
      <c r="P75" s="142">
        <f t="shared" ref="P75" si="804">IFERROR(O75/$D75,"-")</f>
        <v>0</v>
      </c>
      <c r="Q75" s="141">
        <f t="shared" si="759"/>
        <v>121</v>
      </c>
      <c r="R75" s="142">
        <f t="shared" ref="R75" si="805">IFERROR(Q75/$D75,"-")</f>
        <v>0.11382878645343368</v>
      </c>
      <c r="S75" s="141">
        <v>9</v>
      </c>
      <c r="T75" s="142">
        <f t="shared" ref="T75" si="806">IFERROR(S75/$D75,"-")</f>
        <v>8.4666039510818431E-3</v>
      </c>
      <c r="U75" s="141">
        <v>112</v>
      </c>
      <c r="V75" s="142">
        <f t="shared" ref="V75" si="807">IFERROR(U75/$D75,"-")</f>
        <v>0.10536218250235184</v>
      </c>
      <c r="W75" s="141">
        <v>657</v>
      </c>
      <c r="X75" s="142">
        <f t="shared" ref="X75" si="808">IFERROR(W75/$D75,"-")</f>
        <v>0.61806208842897459</v>
      </c>
      <c r="Y75" s="141">
        <v>6</v>
      </c>
      <c r="Z75" s="142">
        <f t="shared" ref="Z75" si="809">IFERROR(Y75/$D75,"-")</f>
        <v>5.6444026340545629E-3</v>
      </c>
      <c r="AA75" s="141">
        <f t="shared" si="765"/>
        <v>172</v>
      </c>
      <c r="AB75" s="142">
        <f t="shared" ref="AB75" si="810">IFERROR(AA75/$D75,"-")</f>
        <v>0.16180620884289745</v>
      </c>
      <c r="AC75" s="141">
        <v>58</v>
      </c>
      <c r="AD75" s="142">
        <f t="shared" ref="AD75" si="811">IFERROR(AC75/$D75,"-")</f>
        <v>5.456255879586077E-2</v>
      </c>
      <c r="AE75" s="141">
        <v>114</v>
      </c>
      <c r="AF75" s="142">
        <f t="shared" ref="AF75" si="812">IFERROR(AE75/$D75,"-")</f>
        <v>0.10724365004703669</v>
      </c>
      <c r="AG75" s="152"/>
      <c r="AH75" s="152"/>
      <c r="AI75" s="152"/>
      <c r="AJ75" s="152"/>
      <c r="AK75" s="152"/>
      <c r="AL75" s="152"/>
      <c r="AM75" s="50"/>
      <c r="AN75" s="6"/>
      <c r="AO75" s="6"/>
      <c r="AP75" s="6"/>
      <c r="AQ75" s="6"/>
      <c r="AR75" s="6"/>
      <c r="AS75" s="6"/>
      <c r="AT75" s="6"/>
      <c r="AU75" s="6"/>
      <c r="AV75" s="28"/>
      <c r="AW75" s="28"/>
      <c r="AX75" s="28"/>
      <c r="AY75" s="28"/>
      <c r="AZ75" s="28"/>
      <c r="BA75" s="28"/>
      <c r="BB75" s="28"/>
      <c r="BC75" s="28"/>
      <c r="BD75" s="28"/>
    </row>
    <row r="76" spans="2:56" s="51" customFormat="1" ht="13.5" customHeight="1">
      <c r="B76" s="54">
        <v>71</v>
      </c>
      <c r="C76" s="96" t="s">
        <v>55</v>
      </c>
      <c r="D76" s="140">
        <v>3235</v>
      </c>
      <c r="E76" s="104">
        <v>331</v>
      </c>
      <c r="F76" s="140">
        <f t="shared" ref="F76:F77" si="813">D76-E76</f>
        <v>2904</v>
      </c>
      <c r="G76" s="141">
        <v>44</v>
      </c>
      <c r="H76" s="142">
        <f t="shared" si="754"/>
        <v>1.3601236476043277E-2</v>
      </c>
      <c r="I76" s="141">
        <f t="shared" si="755"/>
        <v>59</v>
      </c>
      <c r="J76" s="142">
        <f t="shared" si="754"/>
        <v>1.8238021638330756E-2</v>
      </c>
      <c r="K76" s="141">
        <v>20</v>
      </c>
      <c r="L76" s="142">
        <f t="shared" ref="L76" si="814">IFERROR(K76/$D76,"-")</f>
        <v>6.1823802163833074E-3</v>
      </c>
      <c r="M76" s="141">
        <v>39</v>
      </c>
      <c r="N76" s="142">
        <f t="shared" ref="N76" si="815">IFERROR(M76/$D76,"-")</f>
        <v>1.205564142194745E-2</v>
      </c>
      <c r="O76" s="141">
        <v>0</v>
      </c>
      <c r="P76" s="142">
        <f t="shared" ref="P76" si="816">IFERROR(O76/$D76,"-")</f>
        <v>0</v>
      </c>
      <c r="Q76" s="141">
        <f t="shared" si="759"/>
        <v>228</v>
      </c>
      <c r="R76" s="142">
        <f t="shared" ref="R76" si="817">IFERROR(Q76/$D76,"-")</f>
        <v>7.0479134466769705E-2</v>
      </c>
      <c r="S76" s="141">
        <v>33</v>
      </c>
      <c r="T76" s="142">
        <f t="shared" ref="T76" si="818">IFERROR(S76/$D76,"-")</f>
        <v>1.0200927357032458E-2</v>
      </c>
      <c r="U76" s="141">
        <v>195</v>
      </c>
      <c r="V76" s="142">
        <f t="shared" ref="V76" si="819">IFERROR(U76/$D76,"-")</f>
        <v>6.0278207109737247E-2</v>
      </c>
      <c r="W76" s="141">
        <v>2178</v>
      </c>
      <c r="X76" s="142">
        <f t="shared" ref="X76" si="820">IFERROR(W76/$D76,"-")</f>
        <v>0.67326120556414215</v>
      </c>
      <c r="Y76" s="141">
        <v>15</v>
      </c>
      <c r="Z76" s="142">
        <f t="shared" ref="Z76" si="821">IFERROR(Y76/$D76,"-")</f>
        <v>4.6367851622874804E-3</v>
      </c>
      <c r="AA76" s="141">
        <f t="shared" si="765"/>
        <v>711</v>
      </c>
      <c r="AB76" s="142">
        <f t="shared" ref="AB76" si="822">IFERROR(AA76/$D76,"-")</f>
        <v>0.21978361669242658</v>
      </c>
      <c r="AC76" s="141">
        <v>199</v>
      </c>
      <c r="AD76" s="142">
        <f t="shared" ref="AD76" si="823">IFERROR(AC76/$D76,"-")</f>
        <v>6.1514683153013908E-2</v>
      </c>
      <c r="AE76" s="141">
        <v>512</v>
      </c>
      <c r="AF76" s="142">
        <f t="shared" ref="AF76" si="824">IFERROR(AE76/$D76,"-")</f>
        <v>0.15826893353941268</v>
      </c>
      <c r="AG76" s="152"/>
      <c r="AH76" s="152"/>
      <c r="AI76" s="152"/>
      <c r="AJ76" s="152"/>
      <c r="AK76" s="152"/>
      <c r="AL76" s="152"/>
      <c r="AM76" s="50"/>
      <c r="AN76" s="6"/>
      <c r="AO76" s="6"/>
      <c r="AP76" s="6"/>
      <c r="AQ76" s="6"/>
      <c r="AR76" s="6"/>
      <c r="AS76" s="6"/>
      <c r="AT76" s="6"/>
      <c r="AU76" s="6"/>
      <c r="AV76" s="28"/>
      <c r="AW76" s="28"/>
      <c r="AX76" s="28"/>
      <c r="AY76" s="28"/>
      <c r="AZ76" s="28"/>
      <c r="BA76" s="28"/>
      <c r="BB76" s="28"/>
      <c r="BC76" s="28"/>
      <c r="BD76" s="28"/>
    </row>
    <row r="77" spans="2:56" s="51" customFormat="1" ht="13.5" customHeight="1">
      <c r="B77" s="54">
        <v>72</v>
      </c>
      <c r="C77" s="96" t="s">
        <v>31</v>
      </c>
      <c r="D77" s="140">
        <v>2017</v>
      </c>
      <c r="E77" s="104">
        <v>474</v>
      </c>
      <c r="F77" s="140">
        <f t="shared" si="813"/>
        <v>1543</v>
      </c>
      <c r="G77" s="141">
        <v>77</v>
      </c>
      <c r="H77" s="142">
        <f t="shared" si="754"/>
        <v>3.8175508180466042E-2</v>
      </c>
      <c r="I77" s="141">
        <f t="shared" si="755"/>
        <v>147</v>
      </c>
      <c r="J77" s="142">
        <f t="shared" si="754"/>
        <v>7.2880515617253352E-2</v>
      </c>
      <c r="K77" s="141">
        <v>57</v>
      </c>
      <c r="L77" s="142">
        <f t="shared" ref="L77" si="825">IFERROR(K77/$D77,"-")</f>
        <v>2.825979176995538E-2</v>
      </c>
      <c r="M77" s="141">
        <v>90</v>
      </c>
      <c r="N77" s="142">
        <f t="shared" ref="N77" si="826">IFERROR(M77/$D77,"-")</f>
        <v>4.4620723847297969E-2</v>
      </c>
      <c r="O77" s="141">
        <v>0</v>
      </c>
      <c r="P77" s="142">
        <f t="shared" ref="P77" si="827">IFERROR(O77/$D77,"-")</f>
        <v>0</v>
      </c>
      <c r="Q77" s="141">
        <f t="shared" si="759"/>
        <v>250</v>
      </c>
      <c r="R77" s="142">
        <f t="shared" ref="R77" si="828">IFERROR(Q77/$D77,"-")</f>
        <v>0.12394645513138325</v>
      </c>
      <c r="S77" s="141">
        <v>20</v>
      </c>
      <c r="T77" s="142">
        <f t="shared" ref="T77" si="829">IFERROR(S77/$D77,"-")</f>
        <v>9.91571641051066E-3</v>
      </c>
      <c r="U77" s="141">
        <v>230</v>
      </c>
      <c r="V77" s="142">
        <f t="shared" ref="V77" si="830">IFERROR(U77/$D77,"-")</f>
        <v>0.11403073872087258</v>
      </c>
      <c r="W77" s="141">
        <v>1153</v>
      </c>
      <c r="X77" s="142">
        <f t="shared" ref="X77" si="831">IFERROR(W77/$D77,"-")</f>
        <v>0.57164105106593954</v>
      </c>
      <c r="Y77" s="141">
        <v>2</v>
      </c>
      <c r="Z77" s="142">
        <f t="shared" ref="Z77" si="832">IFERROR(Y77/$D77,"-")</f>
        <v>9.9157164105106587E-4</v>
      </c>
      <c r="AA77" s="141">
        <f t="shared" si="765"/>
        <v>388</v>
      </c>
      <c r="AB77" s="142">
        <f t="shared" ref="AB77" si="833">IFERROR(AA77/$D77,"-")</f>
        <v>0.1923648983639068</v>
      </c>
      <c r="AC77" s="141">
        <v>124</v>
      </c>
      <c r="AD77" s="142">
        <f t="shared" ref="AD77" si="834">IFERROR(AC77/$D77,"-")</f>
        <v>6.1477441745166089E-2</v>
      </c>
      <c r="AE77" s="141">
        <v>264</v>
      </c>
      <c r="AF77" s="142">
        <f t="shared" ref="AF77" si="835">IFERROR(AE77/$D77,"-")</f>
        <v>0.13088745661874071</v>
      </c>
      <c r="AG77" s="152"/>
      <c r="AH77" s="152"/>
      <c r="AI77" s="152"/>
      <c r="AJ77" s="152"/>
      <c r="AK77" s="152"/>
      <c r="AL77" s="152"/>
      <c r="AM77" s="50"/>
      <c r="AN77" s="6"/>
      <c r="AO77" s="6"/>
      <c r="AP77" s="6"/>
      <c r="AQ77" s="6"/>
      <c r="AR77" s="6"/>
      <c r="AS77" s="6"/>
      <c r="AT77" s="6"/>
      <c r="AU77" s="6"/>
      <c r="AV77" s="28"/>
      <c r="AW77" s="28"/>
      <c r="AX77" s="28"/>
      <c r="AY77" s="28"/>
      <c r="AZ77" s="28"/>
      <c r="BA77" s="28"/>
      <c r="BB77" s="28"/>
      <c r="BC77" s="28"/>
      <c r="BD77" s="28"/>
    </row>
    <row r="78" spans="2:56" s="51" customFormat="1" ht="13.5" customHeight="1">
      <c r="B78" s="54">
        <v>73</v>
      </c>
      <c r="C78" s="96" t="s">
        <v>32</v>
      </c>
      <c r="D78" s="140">
        <v>2749</v>
      </c>
      <c r="E78" s="104">
        <v>764</v>
      </c>
      <c r="F78" s="140">
        <f t="shared" ref="F78:F79" si="836">D78-E78</f>
        <v>1985</v>
      </c>
      <c r="G78" s="141">
        <v>139</v>
      </c>
      <c r="H78" s="142">
        <f t="shared" si="754"/>
        <v>5.0563841396871589E-2</v>
      </c>
      <c r="I78" s="141">
        <f t="shared" ref="I78:I79" si="837">SUM(K78,M78)</f>
        <v>224</v>
      </c>
      <c r="J78" s="142">
        <f t="shared" si="754"/>
        <v>8.1484176064023278E-2</v>
      </c>
      <c r="K78" s="141">
        <v>67</v>
      </c>
      <c r="L78" s="142">
        <f t="shared" ref="L78" si="838">IFERROR(K78/$D78,"-")</f>
        <v>2.4372499090578391E-2</v>
      </c>
      <c r="M78" s="141">
        <v>157</v>
      </c>
      <c r="N78" s="142">
        <f t="shared" ref="N78" si="839">IFERROR(M78/$D78,"-")</f>
        <v>5.7111676973444887E-2</v>
      </c>
      <c r="O78" s="141">
        <v>0</v>
      </c>
      <c r="P78" s="142">
        <f t="shared" ref="P78" si="840">IFERROR(O78/$D78,"-")</f>
        <v>0</v>
      </c>
      <c r="Q78" s="141">
        <f t="shared" ref="Q78:Q79" si="841">SUM(S78,U78)</f>
        <v>401</v>
      </c>
      <c r="R78" s="142">
        <f t="shared" ref="R78" si="842">IFERROR(Q78/$D78,"-")</f>
        <v>0.14587122590032739</v>
      </c>
      <c r="S78" s="141">
        <v>42</v>
      </c>
      <c r="T78" s="142">
        <f t="shared" ref="T78" si="843">IFERROR(S78/$D78,"-")</f>
        <v>1.5278283012004365E-2</v>
      </c>
      <c r="U78" s="141">
        <v>359</v>
      </c>
      <c r="V78" s="142">
        <f t="shared" ref="V78" si="844">IFERROR(U78/$D78,"-")</f>
        <v>0.13059294288832302</v>
      </c>
      <c r="W78" s="141">
        <v>1432</v>
      </c>
      <c r="X78" s="142">
        <f t="shared" ref="X78" si="845">IFERROR(W78/$D78,"-")</f>
        <v>0.5209166969807203</v>
      </c>
      <c r="Y78" s="141">
        <v>15</v>
      </c>
      <c r="Z78" s="142">
        <f t="shared" ref="Z78" si="846">IFERROR(Y78/$D78,"-")</f>
        <v>5.4565296471444161E-3</v>
      </c>
      <c r="AA78" s="141">
        <f t="shared" si="765"/>
        <v>538</v>
      </c>
      <c r="AB78" s="142">
        <f t="shared" ref="AB78" si="847">IFERROR(AA78/$D78,"-")</f>
        <v>0.19570753001091307</v>
      </c>
      <c r="AC78" s="141">
        <v>153</v>
      </c>
      <c r="AD78" s="142">
        <f t="shared" ref="AD78" si="848">IFERROR(AC78/$D78,"-")</f>
        <v>5.5656602400873043E-2</v>
      </c>
      <c r="AE78" s="141">
        <v>385</v>
      </c>
      <c r="AF78" s="142">
        <f t="shared" ref="AF78" si="849">IFERROR(AE78/$D78,"-")</f>
        <v>0.14005092761004001</v>
      </c>
      <c r="AG78" s="152"/>
      <c r="AH78" s="152"/>
      <c r="AI78" s="152"/>
      <c r="AJ78" s="152"/>
      <c r="AK78" s="152"/>
      <c r="AL78" s="152"/>
      <c r="AM78" s="50"/>
      <c r="AN78" s="6"/>
      <c r="AO78" s="6"/>
      <c r="AP78" s="6"/>
      <c r="AQ78" s="6"/>
      <c r="AR78" s="6"/>
      <c r="AS78" s="6"/>
      <c r="AT78" s="6"/>
      <c r="AU78" s="6"/>
      <c r="AV78" s="28"/>
      <c r="AW78" s="28"/>
      <c r="AX78" s="28"/>
      <c r="AY78" s="28"/>
      <c r="AZ78" s="28"/>
      <c r="BA78" s="28"/>
      <c r="BB78" s="28"/>
      <c r="BC78" s="28"/>
      <c r="BD78" s="28"/>
    </row>
    <row r="79" spans="2:56" s="51" customFormat="1" ht="13.5" customHeight="1" thickBot="1">
      <c r="B79" s="54">
        <v>74</v>
      </c>
      <c r="C79" s="96" t="s">
        <v>33</v>
      </c>
      <c r="D79" s="140">
        <v>1241</v>
      </c>
      <c r="E79" s="104">
        <v>417</v>
      </c>
      <c r="F79" s="140">
        <f t="shared" si="836"/>
        <v>824</v>
      </c>
      <c r="G79" s="141">
        <v>99</v>
      </c>
      <c r="H79" s="142">
        <f t="shared" si="754"/>
        <v>7.9774375503626108E-2</v>
      </c>
      <c r="I79" s="141">
        <f t="shared" si="837"/>
        <v>118</v>
      </c>
      <c r="J79" s="142">
        <f t="shared" si="754"/>
        <v>9.5084609186140215E-2</v>
      </c>
      <c r="K79" s="141">
        <v>32</v>
      </c>
      <c r="L79" s="142">
        <f t="shared" ref="L79" si="850">IFERROR(K79/$D79,"-")</f>
        <v>2.5785656728444802E-2</v>
      </c>
      <c r="M79" s="141">
        <v>86</v>
      </c>
      <c r="N79" s="142">
        <f t="shared" ref="N79" si="851">IFERROR(M79/$D79,"-")</f>
        <v>6.9298952457695406E-2</v>
      </c>
      <c r="O79" s="141">
        <v>0</v>
      </c>
      <c r="P79" s="142">
        <f t="shared" ref="P79" si="852">IFERROR(O79/$D79,"-")</f>
        <v>0</v>
      </c>
      <c r="Q79" s="141">
        <f t="shared" si="841"/>
        <v>200</v>
      </c>
      <c r="R79" s="142">
        <f t="shared" ref="R79" si="853">IFERROR(Q79/$D79,"-")</f>
        <v>0.16116035455278002</v>
      </c>
      <c r="S79" s="141">
        <v>20</v>
      </c>
      <c r="T79" s="142">
        <f t="shared" ref="T79" si="854">IFERROR(S79/$D79,"-")</f>
        <v>1.6116035455278E-2</v>
      </c>
      <c r="U79" s="141">
        <v>180</v>
      </c>
      <c r="V79" s="142">
        <f t="shared" ref="V79" si="855">IFERROR(U79/$D79,"-")</f>
        <v>0.14504431909750201</v>
      </c>
      <c r="W79" s="141">
        <v>555</v>
      </c>
      <c r="X79" s="142">
        <f t="shared" ref="X79" si="856">IFERROR(W79/$D79,"-")</f>
        <v>0.44721998388396456</v>
      </c>
      <c r="Y79" s="141">
        <v>4</v>
      </c>
      <c r="Z79" s="142">
        <f t="shared" ref="Z79" si="857">IFERROR(Y79/$D79,"-")</f>
        <v>3.2232070910556002E-3</v>
      </c>
      <c r="AA79" s="141">
        <f t="shared" si="765"/>
        <v>265</v>
      </c>
      <c r="AB79" s="142">
        <f t="shared" ref="AB79" si="858">IFERROR(AA79/$D79,"-")</f>
        <v>0.21353746978243351</v>
      </c>
      <c r="AC79" s="141">
        <v>72</v>
      </c>
      <c r="AD79" s="142">
        <f t="shared" ref="AD79" si="859">IFERROR(AC79/$D79,"-")</f>
        <v>5.8017727639000809E-2</v>
      </c>
      <c r="AE79" s="141">
        <v>193</v>
      </c>
      <c r="AF79" s="142">
        <f t="shared" ref="AF79" si="860">IFERROR(AE79/$D79,"-")</f>
        <v>0.15551974214343273</v>
      </c>
      <c r="AG79" s="152"/>
      <c r="AH79" s="152"/>
      <c r="AI79" s="152"/>
      <c r="AJ79" s="152"/>
      <c r="AK79" s="152"/>
      <c r="AL79" s="152"/>
      <c r="AM79" s="50"/>
      <c r="AN79" s="6"/>
      <c r="AO79" s="6"/>
      <c r="AP79" s="6"/>
      <c r="AQ79" s="6"/>
      <c r="AR79" s="6"/>
      <c r="AS79" s="6"/>
      <c r="AT79" s="6"/>
      <c r="AU79" s="6"/>
      <c r="AV79" s="28"/>
      <c r="AW79" s="28"/>
      <c r="AX79" s="28"/>
      <c r="AY79" s="28"/>
      <c r="AZ79" s="28"/>
      <c r="BA79" s="28"/>
      <c r="BB79" s="28"/>
      <c r="BC79" s="28"/>
      <c r="BD79" s="28"/>
    </row>
    <row r="80" spans="2:56" s="51" customFormat="1" ht="13.5" customHeight="1" thickTop="1">
      <c r="B80" s="263" t="s">
        <v>0</v>
      </c>
      <c r="C80" s="264"/>
      <c r="D80" s="143">
        <f>地区別_指導対象者群分析!D14</f>
        <v>1204561</v>
      </c>
      <c r="E80" s="143">
        <f>地区別_指導対象者群分析!E14</f>
        <v>232908</v>
      </c>
      <c r="F80" s="143">
        <f>地区別_指導対象者群分析!F14</f>
        <v>971653</v>
      </c>
      <c r="G80" s="119">
        <f>地区別_指導対象者群分析!G14</f>
        <v>34269</v>
      </c>
      <c r="H80" s="147">
        <f>地区別_指導対象者群分析!H14</f>
        <v>2.8449368691166325E-2</v>
      </c>
      <c r="I80" s="119">
        <f>地区別_指導対象者群分析!I14</f>
        <v>63108</v>
      </c>
      <c r="J80" s="147">
        <f>地区別_指導対象者群分析!J14</f>
        <v>5.2390871031022919E-2</v>
      </c>
      <c r="K80" s="119">
        <f>地区別_指導対象者群分析!K14</f>
        <v>18580</v>
      </c>
      <c r="L80" s="147">
        <f>地区別_指導対象者群分析!L14</f>
        <v>1.5424706594352631E-2</v>
      </c>
      <c r="M80" s="119">
        <f>地区別_指導対象者群分析!M14</f>
        <v>44528</v>
      </c>
      <c r="N80" s="147">
        <f>地区別_指導対象者群分析!N14</f>
        <v>3.6966164436670286E-2</v>
      </c>
      <c r="O80" s="119">
        <f>地区別_指導対象者群分析!O14</f>
        <v>1340</v>
      </c>
      <c r="P80" s="147">
        <f>地区別_指導対象者群分析!P14</f>
        <v>1.1124384734355504E-3</v>
      </c>
      <c r="Q80" s="119">
        <f>地区別_指導対象者群分析!Q14</f>
        <v>134191</v>
      </c>
      <c r="R80" s="147">
        <f>地区別_指導対象者群分析!R14</f>
        <v>0.11140241133491786</v>
      </c>
      <c r="S80" s="119">
        <f>地区別_指導対象者群分析!S14</f>
        <v>12516</v>
      </c>
      <c r="T80" s="147">
        <f>地区別_指導対象者群分析!T14</f>
        <v>1.0390507413074141E-2</v>
      </c>
      <c r="U80" s="119">
        <f>地区別_指導対象者群分析!U14</f>
        <v>121675</v>
      </c>
      <c r="V80" s="147">
        <f>地区別_指導対象者群分析!V14</f>
        <v>0.10101190392184373</v>
      </c>
      <c r="W80" s="119">
        <f>地区別_指導対象者群分析!W14</f>
        <v>710212</v>
      </c>
      <c r="X80" s="147">
        <f>地区別_指導対象者群分析!X14</f>
        <v>0.58960235305642472</v>
      </c>
      <c r="Y80" s="119">
        <f>地区別_指導対象者群分析!Y14</f>
        <v>6183</v>
      </c>
      <c r="Z80" s="147">
        <f>地区別_指導対象者群分析!Z14</f>
        <v>5.1329903591432894E-3</v>
      </c>
      <c r="AA80" s="119">
        <f>地区別_指導対象者群分析!AA14</f>
        <v>255258</v>
      </c>
      <c r="AB80" s="147">
        <f>地区別_指導対象者群分析!AB14</f>
        <v>0.21190956705388933</v>
      </c>
      <c r="AC80" s="119">
        <f>地区別_指導対象者群分析!AC14</f>
        <v>73958</v>
      </c>
      <c r="AD80" s="147">
        <f>地区別_指導対象者群分析!AD14</f>
        <v>6.1398301953989876E-2</v>
      </c>
      <c r="AE80" s="119">
        <f>地区別_指導対象者群分析!AE14</f>
        <v>181300</v>
      </c>
      <c r="AF80" s="147">
        <f>地区別_指導対象者群分析!AF14</f>
        <v>0.15051126509989946</v>
      </c>
      <c r="AG80" s="152"/>
      <c r="AH80" s="152"/>
      <c r="AI80" s="152"/>
      <c r="AJ80" s="152"/>
      <c r="AK80" s="152"/>
      <c r="AL80" s="152"/>
      <c r="AM80" s="50"/>
      <c r="AN80" s="6"/>
      <c r="AO80" s="6"/>
      <c r="AP80" s="6"/>
      <c r="AQ80" s="6"/>
      <c r="AR80" s="6"/>
      <c r="AS80" s="6"/>
      <c r="AT80" s="6"/>
      <c r="AU80" s="6"/>
      <c r="AV80" s="28"/>
      <c r="AW80" s="28"/>
      <c r="AX80" s="28"/>
      <c r="AY80" s="28"/>
      <c r="AZ80" s="28"/>
      <c r="BA80" s="28"/>
      <c r="BB80" s="28"/>
      <c r="BC80" s="28"/>
      <c r="BD80" s="28"/>
    </row>
    <row r="81" spans="1:64" s="60" customFormat="1">
      <c r="A81" s="51"/>
      <c r="B81" s="56"/>
      <c r="C81" s="51"/>
      <c r="D81" s="110"/>
      <c r="E81" s="110"/>
      <c r="F81" s="110"/>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0"/>
      <c r="AN81" s="6"/>
      <c r="AO81" s="6"/>
      <c r="AP81" s="6"/>
      <c r="AQ81" s="6"/>
      <c r="AR81" s="6"/>
      <c r="AS81" s="6"/>
      <c r="AT81" s="6"/>
      <c r="AU81" s="6"/>
      <c r="AV81" s="28"/>
      <c r="AW81" s="28"/>
      <c r="AX81" s="28"/>
      <c r="AY81" s="28"/>
      <c r="AZ81" s="28"/>
      <c r="BA81" s="28"/>
      <c r="BB81" s="28"/>
      <c r="BC81" s="28"/>
      <c r="BD81" s="28"/>
    </row>
    <row r="82" spans="1:64">
      <c r="D82" s="52"/>
      <c r="E82" s="52"/>
      <c r="AH82" s="227" t="s">
        <v>312</v>
      </c>
    </row>
    <row r="83" spans="1:64">
      <c r="AH83" s="274"/>
      <c r="AI83" s="275" t="s">
        <v>165</v>
      </c>
      <c r="AJ83" s="276" t="s">
        <v>181</v>
      </c>
      <c r="AK83" s="276" t="s">
        <v>188</v>
      </c>
      <c r="AL83" s="276" t="s">
        <v>189</v>
      </c>
      <c r="AM83" s="274" t="s">
        <v>74</v>
      </c>
      <c r="AN83" s="274"/>
      <c r="AO83" s="274" t="s">
        <v>75</v>
      </c>
      <c r="AP83" s="274"/>
      <c r="AQ83" s="48"/>
      <c r="AR83" s="48"/>
      <c r="AS83" s="48"/>
      <c r="AT83" s="48"/>
      <c r="AU83" s="304" t="s">
        <v>190</v>
      </c>
      <c r="AV83" s="304"/>
      <c r="AW83" s="276" t="s">
        <v>200</v>
      </c>
      <c r="AX83" s="274"/>
      <c r="AY83" s="274"/>
      <c r="AZ83" s="274"/>
      <c r="BA83" s="274"/>
      <c r="BB83" s="274"/>
      <c r="BC83" s="274" t="s">
        <v>77</v>
      </c>
      <c r="BD83" s="274"/>
      <c r="BE83" s="274" t="s">
        <v>78</v>
      </c>
      <c r="BF83" s="274"/>
      <c r="BG83" s="275" t="s">
        <v>79</v>
      </c>
      <c r="BH83" s="275"/>
      <c r="BI83" s="274"/>
      <c r="BJ83" s="274"/>
      <c r="BK83" s="274"/>
      <c r="BL83" s="274"/>
    </row>
    <row r="84" spans="1:64">
      <c r="AH84" s="274"/>
      <c r="AI84" s="275"/>
      <c r="AJ84" s="274"/>
      <c r="AK84" s="274"/>
      <c r="AL84" s="274"/>
      <c r="AM84" s="274"/>
      <c r="AN84" s="274"/>
      <c r="AO84" s="274"/>
      <c r="AP84" s="274"/>
      <c r="AQ84" s="275" t="s">
        <v>292</v>
      </c>
      <c r="AR84" s="275"/>
      <c r="AS84" s="275" t="s">
        <v>293</v>
      </c>
      <c r="AT84" s="275"/>
      <c r="AU84" s="304"/>
      <c r="AV84" s="304"/>
      <c r="AW84" s="274"/>
      <c r="AX84" s="274"/>
      <c r="AY84" s="275" t="s">
        <v>76</v>
      </c>
      <c r="AZ84" s="275"/>
      <c r="BA84" s="275" t="s">
        <v>178</v>
      </c>
      <c r="BB84" s="275"/>
      <c r="BC84" s="274"/>
      <c r="BD84" s="274"/>
      <c r="BE84" s="274"/>
      <c r="BF84" s="274"/>
      <c r="BG84" s="275"/>
      <c r="BH84" s="275"/>
      <c r="BI84" s="275" t="s">
        <v>179</v>
      </c>
      <c r="BJ84" s="275"/>
      <c r="BK84" s="275" t="s">
        <v>180</v>
      </c>
      <c r="BL84" s="275"/>
    </row>
    <row r="85" spans="1:64" ht="45">
      <c r="AH85" s="274"/>
      <c r="AI85" s="275"/>
      <c r="AJ85" s="274"/>
      <c r="AK85" s="274"/>
      <c r="AL85" s="274"/>
      <c r="AM85" s="210" t="s">
        <v>73</v>
      </c>
      <c r="AN85" s="213" t="s">
        <v>231</v>
      </c>
      <c r="AO85" s="210" t="s">
        <v>73</v>
      </c>
      <c r="AP85" s="213" t="s">
        <v>231</v>
      </c>
      <c r="AQ85" s="210" t="s">
        <v>73</v>
      </c>
      <c r="AR85" s="213" t="s">
        <v>231</v>
      </c>
      <c r="AS85" s="210" t="s">
        <v>73</v>
      </c>
      <c r="AT85" s="213" t="s">
        <v>231</v>
      </c>
      <c r="AU85" s="210" t="s">
        <v>73</v>
      </c>
      <c r="AV85" s="213" t="s">
        <v>231</v>
      </c>
      <c r="AW85" s="210" t="s">
        <v>73</v>
      </c>
      <c r="AX85" s="213" t="s">
        <v>231</v>
      </c>
      <c r="AY85" s="210" t="s">
        <v>73</v>
      </c>
      <c r="AZ85" s="213" t="s">
        <v>231</v>
      </c>
      <c r="BA85" s="210" t="s">
        <v>73</v>
      </c>
      <c r="BB85" s="213" t="s">
        <v>231</v>
      </c>
      <c r="BC85" s="210" t="s">
        <v>73</v>
      </c>
      <c r="BD85" s="213" t="s">
        <v>231</v>
      </c>
      <c r="BE85" s="210" t="s">
        <v>73</v>
      </c>
      <c r="BF85" s="213" t="s">
        <v>231</v>
      </c>
      <c r="BG85" s="210" t="s">
        <v>73</v>
      </c>
      <c r="BH85" s="213" t="s">
        <v>231</v>
      </c>
      <c r="BI85" s="210" t="s">
        <v>73</v>
      </c>
      <c r="BJ85" s="213" t="s">
        <v>231</v>
      </c>
      <c r="BK85" s="210" t="s">
        <v>73</v>
      </c>
      <c r="BL85" s="213" t="s">
        <v>231</v>
      </c>
    </row>
    <row r="86" spans="1:64">
      <c r="AH86" s="209">
        <v>1</v>
      </c>
      <c r="AI86" s="47" t="s">
        <v>57</v>
      </c>
      <c r="AJ86" s="204">
        <v>321702</v>
      </c>
      <c r="AK86" s="104">
        <v>37596</v>
      </c>
      <c r="AL86" s="204">
        <v>284106</v>
      </c>
      <c r="AM86" s="204">
        <v>5623</v>
      </c>
      <c r="AN86" s="155">
        <v>1.7478909052477138E-2</v>
      </c>
      <c r="AO86" s="204">
        <v>10623</v>
      </c>
      <c r="AP86" s="155">
        <v>3.3021243262398123E-2</v>
      </c>
      <c r="AQ86" s="204">
        <v>3230</v>
      </c>
      <c r="AR86" s="155">
        <v>1.0040347899608955E-2</v>
      </c>
      <c r="AS86" s="204">
        <v>7393</v>
      </c>
      <c r="AT86" s="155">
        <v>2.2980895362789164E-2</v>
      </c>
      <c r="AU86" s="204">
        <v>23</v>
      </c>
      <c r="AV86" s="155">
        <v>7.1494737365636516E-5</v>
      </c>
      <c r="AW86" s="204">
        <v>21327</v>
      </c>
      <c r="AX86" s="155">
        <v>6.6294272338996957E-2</v>
      </c>
      <c r="AY86" s="204">
        <v>1926</v>
      </c>
      <c r="AZ86" s="155">
        <v>5.9869071376615624E-3</v>
      </c>
      <c r="BA86" s="204">
        <v>19401</v>
      </c>
      <c r="BB86" s="155">
        <v>6.0307365201335394E-2</v>
      </c>
      <c r="BC86" s="204">
        <v>208891</v>
      </c>
      <c r="BD86" s="155">
        <v>0.6493307470889208</v>
      </c>
      <c r="BE86" s="204">
        <v>1794</v>
      </c>
      <c r="BF86" s="155">
        <v>5.576589514519649E-3</v>
      </c>
      <c r="BG86" s="204">
        <v>73421</v>
      </c>
      <c r="BH86" s="155">
        <v>0.2282267440053217</v>
      </c>
      <c r="BI86" s="204">
        <v>21682</v>
      </c>
      <c r="BJ86" s="155">
        <v>6.7397778067901357E-2</v>
      </c>
      <c r="BK86" s="204">
        <v>51739</v>
      </c>
      <c r="BL86" s="155">
        <v>0.16082896593742035</v>
      </c>
    </row>
    <row r="87" spans="1:64">
      <c r="AH87" s="209">
        <v>2</v>
      </c>
      <c r="AI87" s="47" t="s">
        <v>131</v>
      </c>
      <c r="AJ87" s="204">
        <v>11613</v>
      </c>
      <c r="AK87" s="104">
        <v>1569</v>
      </c>
      <c r="AL87" s="204">
        <v>10044</v>
      </c>
      <c r="AM87" s="204">
        <v>269</v>
      </c>
      <c r="AN87" s="155">
        <v>2.3163695858090073E-2</v>
      </c>
      <c r="AO87" s="204">
        <v>430</v>
      </c>
      <c r="AP87" s="155">
        <v>3.7027469215534313E-2</v>
      </c>
      <c r="AQ87" s="204">
        <v>149</v>
      </c>
      <c r="AR87" s="155">
        <v>1.2830448635150263E-2</v>
      </c>
      <c r="AS87" s="204">
        <v>281</v>
      </c>
      <c r="AT87" s="155">
        <v>2.4197020580384053E-2</v>
      </c>
      <c r="AU87" s="204">
        <v>0</v>
      </c>
      <c r="AV87" s="155">
        <v>0</v>
      </c>
      <c r="AW87" s="204">
        <v>870</v>
      </c>
      <c r="AX87" s="155">
        <v>7.491604236631362E-2</v>
      </c>
      <c r="AY87" s="204">
        <v>92</v>
      </c>
      <c r="AZ87" s="155">
        <v>7.9221562042538531E-3</v>
      </c>
      <c r="BA87" s="204">
        <v>778</v>
      </c>
      <c r="BB87" s="155">
        <v>6.6993886162059757E-2</v>
      </c>
      <c r="BC87" s="204">
        <v>7248</v>
      </c>
      <c r="BD87" s="155">
        <v>0.62412813226556441</v>
      </c>
      <c r="BE87" s="204">
        <v>64</v>
      </c>
      <c r="BF87" s="155">
        <v>5.5110651855678977E-3</v>
      </c>
      <c r="BG87" s="204">
        <v>2732</v>
      </c>
      <c r="BH87" s="155">
        <v>0.23525359510892965</v>
      </c>
      <c r="BI87" s="204">
        <v>756</v>
      </c>
      <c r="BJ87" s="155">
        <v>6.50994575045208E-2</v>
      </c>
      <c r="BK87" s="204">
        <v>1976</v>
      </c>
      <c r="BL87" s="155">
        <v>0.17015413760440884</v>
      </c>
    </row>
    <row r="88" spans="1:64">
      <c r="AH88" s="209">
        <v>3</v>
      </c>
      <c r="AI88" s="47" t="s">
        <v>132</v>
      </c>
      <c r="AJ88" s="204">
        <v>7446</v>
      </c>
      <c r="AK88" s="104">
        <v>1054</v>
      </c>
      <c r="AL88" s="204">
        <v>6392</v>
      </c>
      <c r="AM88" s="204">
        <v>142</v>
      </c>
      <c r="AN88" s="155">
        <v>1.9070641955412301E-2</v>
      </c>
      <c r="AO88" s="204">
        <v>254</v>
      </c>
      <c r="AP88" s="155">
        <v>3.4112275047005106E-2</v>
      </c>
      <c r="AQ88" s="204">
        <v>76</v>
      </c>
      <c r="AR88" s="155">
        <v>1.0206822455009401E-2</v>
      </c>
      <c r="AS88" s="204">
        <v>178</v>
      </c>
      <c r="AT88" s="155">
        <v>2.3905452591995703E-2</v>
      </c>
      <c r="AU88" s="204">
        <v>6</v>
      </c>
      <c r="AV88" s="155">
        <v>8.0580177276390005E-4</v>
      </c>
      <c r="AW88" s="204">
        <v>652</v>
      </c>
      <c r="AX88" s="155">
        <v>8.7563792640343807E-2</v>
      </c>
      <c r="AY88" s="204">
        <v>90</v>
      </c>
      <c r="AZ88" s="155">
        <v>1.2087026591458501E-2</v>
      </c>
      <c r="BA88" s="204">
        <v>562</v>
      </c>
      <c r="BB88" s="155">
        <v>7.5476766048885313E-2</v>
      </c>
      <c r="BC88" s="204">
        <v>4702</v>
      </c>
      <c r="BD88" s="155">
        <v>0.63147998925597637</v>
      </c>
      <c r="BE88" s="204">
        <v>35</v>
      </c>
      <c r="BF88" s="155">
        <v>4.7005103411227505E-3</v>
      </c>
      <c r="BG88" s="204">
        <v>1655</v>
      </c>
      <c r="BH88" s="155">
        <v>0.22226698898737576</v>
      </c>
      <c r="BI88" s="204">
        <v>513</v>
      </c>
      <c r="BJ88" s="155">
        <v>6.8896051571313455E-2</v>
      </c>
      <c r="BK88" s="204">
        <v>1142</v>
      </c>
      <c r="BL88" s="155">
        <v>0.15337093741606231</v>
      </c>
    </row>
    <row r="89" spans="1:64">
      <c r="AH89" s="209">
        <v>4</v>
      </c>
      <c r="AI89" s="47" t="s">
        <v>133</v>
      </c>
      <c r="AJ89" s="204">
        <v>8562</v>
      </c>
      <c r="AK89" s="104">
        <v>1333</v>
      </c>
      <c r="AL89" s="204">
        <v>7229</v>
      </c>
      <c r="AM89" s="204">
        <v>179</v>
      </c>
      <c r="AN89" s="155">
        <v>2.0906330296659659E-2</v>
      </c>
      <c r="AO89" s="204">
        <v>352</v>
      </c>
      <c r="AP89" s="155">
        <v>4.1111889745386591E-2</v>
      </c>
      <c r="AQ89" s="204">
        <v>119</v>
      </c>
      <c r="AR89" s="155">
        <v>1.38986218173324E-2</v>
      </c>
      <c r="AS89" s="204">
        <v>233</v>
      </c>
      <c r="AT89" s="155">
        <v>2.7213267928054192E-2</v>
      </c>
      <c r="AU89" s="204">
        <v>2</v>
      </c>
      <c r="AV89" s="155">
        <v>2.3359028264424199E-4</v>
      </c>
      <c r="AW89" s="204">
        <v>800</v>
      </c>
      <c r="AX89" s="155">
        <v>9.3436113057696793E-2</v>
      </c>
      <c r="AY89" s="204">
        <v>45</v>
      </c>
      <c r="AZ89" s="155">
        <v>5.2557813594954449E-3</v>
      </c>
      <c r="BA89" s="204">
        <v>755</v>
      </c>
      <c r="BB89" s="155">
        <v>8.8180331698201359E-2</v>
      </c>
      <c r="BC89" s="204">
        <v>5474</v>
      </c>
      <c r="BD89" s="155">
        <v>0.63933660359729039</v>
      </c>
      <c r="BE89" s="204">
        <v>48</v>
      </c>
      <c r="BF89" s="155">
        <v>5.6061667834618077E-3</v>
      </c>
      <c r="BG89" s="204">
        <v>1707</v>
      </c>
      <c r="BH89" s="155">
        <v>0.19936930623686056</v>
      </c>
      <c r="BI89" s="204">
        <v>544</v>
      </c>
      <c r="BJ89" s="155">
        <v>6.3536556879233819E-2</v>
      </c>
      <c r="BK89" s="204">
        <v>1163</v>
      </c>
      <c r="BL89" s="155">
        <v>0.13583274935762674</v>
      </c>
    </row>
    <row r="90" spans="1:64">
      <c r="AH90" s="209">
        <v>5</v>
      </c>
      <c r="AI90" s="47" t="s">
        <v>134</v>
      </c>
      <c r="AJ90" s="204">
        <v>7225</v>
      </c>
      <c r="AK90" s="104">
        <v>598</v>
      </c>
      <c r="AL90" s="204">
        <v>6627</v>
      </c>
      <c r="AM90" s="204">
        <v>76</v>
      </c>
      <c r="AN90" s="155">
        <v>1.0519031141868512E-2</v>
      </c>
      <c r="AO90" s="204">
        <v>166</v>
      </c>
      <c r="AP90" s="155">
        <v>2.2975778546712802E-2</v>
      </c>
      <c r="AQ90" s="204">
        <v>61</v>
      </c>
      <c r="AR90" s="155">
        <v>8.4429065743944643E-3</v>
      </c>
      <c r="AS90" s="204">
        <v>105</v>
      </c>
      <c r="AT90" s="155">
        <v>1.453287197231834E-2</v>
      </c>
      <c r="AU90" s="204">
        <v>0</v>
      </c>
      <c r="AV90" s="155">
        <v>0</v>
      </c>
      <c r="AW90" s="204">
        <v>356</v>
      </c>
      <c r="AX90" s="155">
        <v>4.9273356401384083E-2</v>
      </c>
      <c r="AY90" s="204">
        <v>45</v>
      </c>
      <c r="AZ90" s="155">
        <v>6.2283737024221453E-3</v>
      </c>
      <c r="BA90" s="204">
        <v>311</v>
      </c>
      <c r="BB90" s="155">
        <v>4.3044982698961939E-2</v>
      </c>
      <c r="BC90" s="204">
        <v>4773</v>
      </c>
      <c r="BD90" s="155">
        <v>0.66062283737024219</v>
      </c>
      <c r="BE90" s="204">
        <v>43</v>
      </c>
      <c r="BF90" s="155">
        <v>5.9515570934256055E-3</v>
      </c>
      <c r="BG90" s="204">
        <v>1811</v>
      </c>
      <c r="BH90" s="155">
        <v>0.25065743944636676</v>
      </c>
      <c r="BI90" s="204">
        <v>564</v>
      </c>
      <c r="BJ90" s="155">
        <v>7.8062283737024216E-2</v>
      </c>
      <c r="BK90" s="204">
        <v>1247</v>
      </c>
      <c r="BL90" s="155">
        <v>0.17259515570934256</v>
      </c>
    </row>
    <row r="91" spans="1:64">
      <c r="AH91" s="209">
        <v>6</v>
      </c>
      <c r="AI91" s="47" t="s">
        <v>135</v>
      </c>
      <c r="AJ91" s="204">
        <v>10580</v>
      </c>
      <c r="AK91" s="104">
        <v>960</v>
      </c>
      <c r="AL91" s="204">
        <v>9620</v>
      </c>
      <c r="AM91" s="204">
        <v>110</v>
      </c>
      <c r="AN91" s="155">
        <v>1.0396975425330813E-2</v>
      </c>
      <c r="AO91" s="204">
        <v>295</v>
      </c>
      <c r="AP91" s="155">
        <v>2.7882797731568997E-2</v>
      </c>
      <c r="AQ91" s="204">
        <v>94</v>
      </c>
      <c r="AR91" s="155">
        <v>8.8846880907372406E-3</v>
      </c>
      <c r="AS91" s="204">
        <v>201</v>
      </c>
      <c r="AT91" s="155">
        <v>1.8998109640831758E-2</v>
      </c>
      <c r="AU91" s="204">
        <v>2</v>
      </c>
      <c r="AV91" s="155">
        <v>1.8903591682419661E-4</v>
      </c>
      <c r="AW91" s="204">
        <v>553</v>
      </c>
      <c r="AX91" s="155">
        <v>5.226843100189036E-2</v>
      </c>
      <c r="AY91" s="204">
        <v>60</v>
      </c>
      <c r="AZ91" s="155">
        <v>5.6710775047258983E-3</v>
      </c>
      <c r="BA91" s="204">
        <v>493</v>
      </c>
      <c r="BB91" s="155">
        <v>4.6597353497164463E-2</v>
      </c>
      <c r="BC91" s="204">
        <v>7070</v>
      </c>
      <c r="BD91" s="155">
        <v>0.66824196597353502</v>
      </c>
      <c r="BE91" s="204">
        <v>61</v>
      </c>
      <c r="BF91" s="155">
        <v>5.7655954631379959E-3</v>
      </c>
      <c r="BG91" s="204">
        <v>2489</v>
      </c>
      <c r="BH91" s="155">
        <v>0.23525519848771267</v>
      </c>
      <c r="BI91" s="204">
        <v>777</v>
      </c>
      <c r="BJ91" s="155">
        <v>7.3440453686200377E-2</v>
      </c>
      <c r="BK91" s="204">
        <v>1712</v>
      </c>
      <c r="BL91" s="155">
        <v>0.16181474480151228</v>
      </c>
    </row>
    <row r="92" spans="1:64">
      <c r="AH92" s="209">
        <v>7</v>
      </c>
      <c r="AI92" s="47" t="s">
        <v>257</v>
      </c>
      <c r="AJ92" s="204">
        <v>9433</v>
      </c>
      <c r="AK92" s="104">
        <v>1308</v>
      </c>
      <c r="AL92" s="204">
        <v>8125</v>
      </c>
      <c r="AM92" s="204">
        <v>182</v>
      </c>
      <c r="AN92" s="155">
        <v>1.9293967984734442E-2</v>
      </c>
      <c r="AO92" s="204">
        <v>420</v>
      </c>
      <c r="AP92" s="155">
        <v>4.4524541503233331E-2</v>
      </c>
      <c r="AQ92" s="204">
        <v>154</v>
      </c>
      <c r="AR92" s="155">
        <v>1.6325665217852222E-2</v>
      </c>
      <c r="AS92" s="204">
        <v>266</v>
      </c>
      <c r="AT92" s="155">
        <v>2.8198876285381109E-2</v>
      </c>
      <c r="AU92" s="204">
        <v>7</v>
      </c>
      <c r="AV92" s="155">
        <v>7.4207569172055554E-4</v>
      </c>
      <c r="AW92" s="204">
        <v>699</v>
      </c>
      <c r="AX92" s="155">
        <v>7.4101558358952616E-2</v>
      </c>
      <c r="AY92" s="204">
        <v>49</v>
      </c>
      <c r="AZ92" s="155">
        <v>5.1945298420438884E-3</v>
      </c>
      <c r="BA92" s="204">
        <v>650</v>
      </c>
      <c r="BB92" s="155">
        <v>6.8907028516908719E-2</v>
      </c>
      <c r="BC92" s="204">
        <v>6082</v>
      </c>
      <c r="BD92" s="155">
        <v>0.64475776529205975</v>
      </c>
      <c r="BE92" s="204">
        <v>39</v>
      </c>
      <c r="BF92" s="155">
        <v>4.1344217110145234E-3</v>
      </c>
      <c r="BG92" s="204">
        <v>2004</v>
      </c>
      <c r="BH92" s="155">
        <v>0.21244566945828475</v>
      </c>
      <c r="BI92" s="204">
        <v>611</v>
      </c>
      <c r="BJ92" s="155">
        <v>6.4772606805894195E-2</v>
      </c>
      <c r="BK92" s="204">
        <v>1393</v>
      </c>
      <c r="BL92" s="155">
        <v>0.14767306265239055</v>
      </c>
    </row>
    <row r="93" spans="1:64">
      <c r="AH93" s="209">
        <v>8</v>
      </c>
      <c r="AI93" s="47" t="s">
        <v>58</v>
      </c>
      <c r="AJ93" s="204">
        <v>7249</v>
      </c>
      <c r="AK93" s="104">
        <v>791</v>
      </c>
      <c r="AL93" s="204">
        <v>6458</v>
      </c>
      <c r="AM93" s="204">
        <v>119</v>
      </c>
      <c r="AN93" s="155">
        <v>1.6416057387225826E-2</v>
      </c>
      <c r="AO93" s="204">
        <v>225</v>
      </c>
      <c r="AP93" s="155">
        <v>3.1038763967443785E-2</v>
      </c>
      <c r="AQ93" s="204">
        <v>61</v>
      </c>
      <c r="AR93" s="155">
        <v>8.4149537867292037E-3</v>
      </c>
      <c r="AS93" s="204">
        <v>164</v>
      </c>
      <c r="AT93" s="155">
        <v>2.262381018071458E-2</v>
      </c>
      <c r="AU93" s="204">
        <v>0</v>
      </c>
      <c r="AV93" s="155">
        <v>0</v>
      </c>
      <c r="AW93" s="204">
        <v>447</v>
      </c>
      <c r="AX93" s="155">
        <v>6.1663677748654985E-2</v>
      </c>
      <c r="AY93" s="204">
        <v>45</v>
      </c>
      <c r="AZ93" s="155">
        <v>6.2077527934887569E-3</v>
      </c>
      <c r="BA93" s="204">
        <v>402</v>
      </c>
      <c r="BB93" s="155">
        <v>5.5455924955166228E-2</v>
      </c>
      <c r="BC93" s="204">
        <v>4674</v>
      </c>
      <c r="BD93" s="155">
        <v>0.64477859015036554</v>
      </c>
      <c r="BE93" s="204">
        <v>37</v>
      </c>
      <c r="BF93" s="155">
        <v>5.1041522968685339E-3</v>
      </c>
      <c r="BG93" s="204">
        <v>1747</v>
      </c>
      <c r="BH93" s="155">
        <v>0.2409987584494413</v>
      </c>
      <c r="BI93" s="204">
        <v>488</v>
      </c>
      <c r="BJ93" s="155">
        <v>6.7319630293833629E-2</v>
      </c>
      <c r="BK93" s="204">
        <v>1259</v>
      </c>
      <c r="BL93" s="155">
        <v>0.17367912815560768</v>
      </c>
    </row>
    <row r="94" spans="1:64">
      <c r="AH94" s="209">
        <v>9</v>
      </c>
      <c r="AI94" s="47" t="s">
        <v>137</v>
      </c>
      <c r="AJ94" s="204">
        <v>4607</v>
      </c>
      <c r="AK94" s="104">
        <v>385</v>
      </c>
      <c r="AL94" s="204">
        <v>4222</v>
      </c>
      <c r="AM94" s="204">
        <v>50</v>
      </c>
      <c r="AN94" s="155">
        <v>1.0853049706967658E-2</v>
      </c>
      <c r="AO94" s="204">
        <v>101</v>
      </c>
      <c r="AP94" s="155">
        <v>2.1923160408074668E-2</v>
      </c>
      <c r="AQ94" s="204">
        <v>33</v>
      </c>
      <c r="AR94" s="155">
        <v>7.163012806598654E-3</v>
      </c>
      <c r="AS94" s="204">
        <v>68</v>
      </c>
      <c r="AT94" s="155">
        <v>1.4760147601476014E-2</v>
      </c>
      <c r="AU94" s="204">
        <v>0</v>
      </c>
      <c r="AV94" s="155">
        <v>0</v>
      </c>
      <c r="AW94" s="204">
        <v>234</v>
      </c>
      <c r="AX94" s="155">
        <v>5.0792272628608637E-2</v>
      </c>
      <c r="AY94" s="204">
        <v>18</v>
      </c>
      <c r="AZ94" s="155">
        <v>3.9070978945083571E-3</v>
      </c>
      <c r="BA94" s="204">
        <v>216</v>
      </c>
      <c r="BB94" s="155">
        <v>4.6885174734100282E-2</v>
      </c>
      <c r="BC94" s="204">
        <v>3040</v>
      </c>
      <c r="BD94" s="155">
        <v>0.65986542218363364</v>
      </c>
      <c r="BE94" s="204">
        <v>29</v>
      </c>
      <c r="BF94" s="155">
        <v>6.2947688300412415E-3</v>
      </c>
      <c r="BG94" s="204">
        <v>1153</v>
      </c>
      <c r="BH94" s="155">
        <v>0.25027132624267417</v>
      </c>
      <c r="BI94" s="204">
        <v>306</v>
      </c>
      <c r="BJ94" s="155">
        <v>6.6420664206642069E-2</v>
      </c>
      <c r="BK94" s="204">
        <v>847</v>
      </c>
      <c r="BL94" s="155">
        <v>0.18385066203603212</v>
      </c>
    </row>
    <row r="95" spans="1:64">
      <c r="AH95" s="209">
        <v>10</v>
      </c>
      <c r="AI95" s="47" t="s">
        <v>59</v>
      </c>
      <c r="AJ95" s="204">
        <v>11600</v>
      </c>
      <c r="AK95" s="104">
        <v>1959</v>
      </c>
      <c r="AL95" s="204">
        <v>9641</v>
      </c>
      <c r="AM95" s="204">
        <v>220</v>
      </c>
      <c r="AN95" s="155">
        <v>1.896551724137931E-2</v>
      </c>
      <c r="AO95" s="204">
        <v>536</v>
      </c>
      <c r="AP95" s="155">
        <v>4.6206896551724136E-2</v>
      </c>
      <c r="AQ95" s="204">
        <v>171</v>
      </c>
      <c r="AR95" s="155">
        <v>1.4741379310344827E-2</v>
      </c>
      <c r="AS95" s="204">
        <v>365</v>
      </c>
      <c r="AT95" s="155">
        <v>3.1465517241379311E-2</v>
      </c>
      <c r="AU95" s="204">
        <v>1</v>
      </c>
      <c r="AV95" s="155">
        <v>8.6206896551724131E-5</v>
      </c>
      <c r="AW95" s="204">
        <v>1202</v>
      </c>
      <c r="AX95" s="155">
        <v>0.10362068965517242</v>
      </c>
      <c r="AY95" s="204">
        <v>90</v>
      </c>
      <c r="AZ95" s="155">
        <v>7.7586206896551723E-3</v>
      </c>
      <c r="BA95" s="204">
        <v>1112</v>
      </c>
      <c r="BB95" s="155">
        <v>9.5862068965517244E-2</v>
      </c>
      <c r="BC95" s="204">
        <v>7262</v>
      </c>
      <c r="BD95" s="155">
        <v>0.62603448275862073</v>
      </c>
      <c r="BE95" s="204">
        <v>71</v>
      </c>
      <c r="BF95" s="155">
        <v>6.1206896551724141E-3</v>
      </c>
      <c r="BG95" s="204">
        <v>2308</v>
      </c>
      <c r="BH95" s="155">
        <v>0.19896551724137931</v>
      </c>
      <c r="BI95" s="204">
        <v>670</v>
      </c>
      <c r="BJ95" s="155">
        <v>5.775862068965517E-2</v>
      </c>
      <c r="BK95" s="204">
        <v>1638</v>
      </c>
      <c r="BL95" s="155">
        <v>0.14120689655172414</v>
      </c>
    </row>
    <row r="96" spans="1:64">
      <c r="AH96" s="209">
        <v>11</v>
      </c>
      <c r="AI96" s="47" t="s">
        <v>60</v>
      </c>
      <c r="AJ96" s="204">
        <v>19808</v>
      </c>
      <c r="AK96" s="104">
        <v>2595</v>
      </c>
      <c r="AL96" s="204">
        <v>17213</v>
      </c>
      <c r="AM96" s="204">
        <v>365</v>
      </c>
      <c r="AN96" s="155">
        <v>1.8426898222940226E-2</v>
      </c>
      <c r="AO96" s="204">
        <v>660</v>
      </c>
      <c r="AP96" s="155">
        <v>3.3319870759289175E-2</v>
      </c>
      <c r="AQ96" s="204">
        <v>209</v>
      </c>
      <c r="AR96" s="155">
        <v>1.055129240710824E-2</v>
      </c>
      <c r="AS96" s="204">
        <v>451</v>
      </c>
      <c r="AT96" s="155">
        <v>2.2768578352180938E-2</v>
      </c>
      <c r="AU96" s="204">
        <v>0</v>
      </c>
      <c r="AV96" s="155">
        <v>0</v>
      </c>
      <c r="AW96" s="204">
        <v>1570</v>
      </c>
      <c r="AX96" s="155">
        <v>7.9260904684975764E-2</v>
      </c>
      <c r="AY96" s="204">
        <v>130</v>
      </c>
      <c r="AZ96" s="155">
        <v>6.563004846526656E-3</v>
      </c>
      <c r="BA96" s="204">
        <v>1440</v>
      </c>
      <c r="BB96" s="155">
        <v>7.2697899838449112E-2</v>
      </c>
      <c r="BC96" s="204">
        <v>12788</v>
      </c>
      <c r="BD96" s="155">
        <v>0.64559773828756062</v>
      </c>
      <c r="BE96" s="204">
        <v>101</v>
      </c>
      <c r="BF96" s="155">
        <v>5.098949919224556E-3</v>
      </c>
      <c r="BG96" s="204">
        <v>4324</v>
      </c>
      <c r="BH96" s="155">
        <v>0.21829563812600969</v>
      </c>
      <c r="BI96" s="204">
        <v>1236</v>
      </c>
      <c r="BJ96" s="155">
        <v>6.2399030694668824E-2</v>
      </c>
      <c r="BK96" s="204">
        <v>3088</v>
      </c>
      <c r="BL96" s="155">
        <v>0.15589660743134087</v>
      </c>
    </row>
    <row r="97" spans="34:64">
      <c r="AH97" s="209">
        <v>12</v>
      </c>
      <c r="AI97" s="47" t="s">
        <v>138</v>
      </c>
      <c r="AJ97" s="204">
        <v>10173</v>
      </c>
      <c r="AK97" s="104">
        <v>1243</v>
      </c>
      <c r="AL97" s="204">
        <v>8930</v>
      </c>
      <c r="AM97" s="204">
        <v>196</v>
      </c>
      <c r="AN97" s="155">
        <v>1.9266686326550674E-2</v>
      </c>
      <c r="AO97" s="204">
        <v>301</v>
      </c>
      <c r="AP97" s="155">
        <v>2.9588125430059963E-2</v>
      </c>
      <c r="AQ97" s="204">
        <v>79</v>
      </c>
      <c r="AR97" s="155">
        <v>7.7656541826403224E-3</v>
      </c>
      <c r="AS97" s="204">
        <v>222</v>
      </c>
      <c r="AT97" s="155">
        <v>2.182247124741964E-2</v>
      </c>
      <c r="AU97" s="204">
        <v>0</v>
      </c>
      <c r="AV97" s="155">
        <v>0</v>
      </c>
      <c r="AW97" s="204">
        <v>746</v>
      </c>
      <c r="AX97" s="155">
        <v>7.333136734493266E-2</v>
      </c>
      <c r="AY97" s="204">
        <v>64</v>
      </c>
      <c r="AZ97" s="155">
        <v>6.291162882138995E-3</v>
      </c>
      <c r="BA97" s="204">
        <v>682</v>
      </c>
      <c r="BB97" s="155">
        <v>6.7040204462793671E-2</v>
      </c>
      <c r="BC97" s="204">
        <v>6591</v>
      </c>
      <c r="BD97" s="155">
        <v>0.64789147744028308</v>
      </c>
      <c r="BE97" s="204">
        <v>54</v>
      </c>
      <c r="BF97" s="155">
        <v>5.308168681804777E-3</v>
      </c>
      <c r="BG97" s="204">
        <v>2285</v>
      </c>
      <c r="BH97" s="155">
        <v>0.22461417477636883</v>
      </c>
      <c r="BI97" s="204">
        <v>649</v>
      </c>
      <c r="BJ97" s="155">
        <v>6.3796323601690755E-2</v>
      </c>
      <c r="BK97" s="204">
        <v>1636</v>
      </c>
      <c r="BL97" s="155">
        <v>0.16081785117467806</v>
      </c>
    </row>
    <row r="98" spans="34:64">
      <c r="AH98" s="209">
        <v>13</v>
      </c>
      <c r="AI98" s="47" t="s">
        <v>139</v>
      </c>
      <c r="AJ98" s="204">
        <v>17439</v>
      </c>
      <c r="AK98" s="104">
        <v>1921</v>
      </c>
      <c r="AL98" s="204">
        <v>15518</v>
      </c>
      <c r="AM98" s="204">
        <v>270</v>
      </c>
      <c r="AN98" s="155">
        <v>1.5482539136418373E-2</v>
      </c>
      <c r="AO98" s="204">
        <v>620</v>
      </c>
      <c r="AP98" s="155">
        <v>3.5552497276219966E-2</v>
      </c>
      <c r="AQ98" s="204">
        <v>169</v>
      </c>
      <c r="AR98" s="155">
        <v>9.6909226446470556E-3</v>
      </c>
      <c r="AS98" s="204">
        <v>451</v>
      </c>
      <c r="AT98" s="155">
        <v>2.586157463157291E-2</v>
      </c>
      <c r="AU98" s="204">
        <v>0</v>
      </c>
      <c r="AV98" s="155">
        <v>0</v>
      </c>
      <c r="AW98" s="204">
        <v>1031</v>
      </c>
      <c r="AX98" s="155">
        <v>5.9120362406101266E-2</v>
      </c>
      <c r="AY98" s="204">
        <v>69</v>
      </c>
      <c r="AZ98" s="155">
        <v>3.9566488904180285E-3</v>
      </c>
      <c r="BA98" s="204">
        <v>962</v>
      </c>
      <c r="BB98" s="155">
        <v>5.5163713515683235E-2</v>
      </c>
      <c r="BC98" s="204">
        <v>11593</v>
      </c>
      <c r="BD98" s="155">
        <v>0.66477435632777104</v>
      </c>
      <c r="BE98" s="204">
        <v>85</v>
      </c>
      <c r="BF98" s="155">
        <v>4.8741326910946726E-3</v>
      </c>
      <c r="BG98" s="204">
        <v>3840</v>
      </c>
      <c r="BH98" s="155">
        <v>0.22019611216239462</v>
      </c>
      <c r="BI98" s="204">
        <v>1057</v>
      </c>
      <c r="BJ98" s="155">
        <v>6.0611273582200816E-2</v>
      </c>
      <c r="BK98" s="204">
        <v>2783</v>
      </c>
      <c r="BL98" s="155">
        <v>0.15958483858019382</v>
      </c>
    </row>
    <row r="99" spans="34:64">
      <c r="AH99" s="209">
        <v>14</v>
      </c>
      <c r="AI99" s="47" t="s">
        <v>140</v>
      </c>
      <c r="AJ99" s="204">
        <v>13392</v>
      </c>
      <c r="AK99" s="104">
        <v>1486</v>
      </c>
      <c r="AL99" s="204">
        <v>11906</v>
      </c>
      <c r="AM99" s="204">
        <v>254</v>
      </c>
      <c r="AN99" s="155">
        <v>1.8966547192353644E-2</v>
      </c>
      <c r="AO99" s="204">
        <v>397</v>
      </c>
      <c r="AP99" s="155">
        <v>2.9644563918757468E-2</v>
      </c>
      <c r="AQ99" s="204">
        <v>104</v>
      </c>
      <c r="AR99" s="155">
        <v>7.7658303464755076E-3</v>
      </c>
      <c r="AS99" s="204">
        <v>293</v>
      </c>
      <c r="AT99" s="155">
        <v>2.1878733572281959E-2</v>
      </c>
      <c r="AU99" s="204">
        <v>0</v>
      </c>
      <c r="AV99" s="155">
        <v>0</v>
      </c>
      <c r="AW99" s="204">
        <v>835</v>
      </c>
      <c r="AX99" s="155">
        <v>6.2350657108721626E-2</v>
      </c>
      <c r="AY99" s="204">
        <v>82</v>
      </c>
      <c r="AZ99" s="155">
        <v>6.1230585424133814E-3</v>
      </c>
      <c r="BA99" s="204">
        <v>753</v>
      </c>
      <c r="BB99" s="155">
        <v>5.6227598566308247E-2</v>
      </c>
      <c r="BC99" s="204">
        <v>8618</v>
      </c>
      <c r="BD99" s="155">
        <v>0.64351851851851849</v>
      </c>
      <c r="BE99" s="204">
        <v>74</v>
      </c>
      <c r="BF99" s="155">
        <v>5.5256869772998809E-3</v>
      </c>
      <c r="BG99" s="204">
        <v>3214</v>
      </c>
      <c r="BH99" s="155">
        <v>0.23999402628434888</v>
      </c>
      <c r="BI99" s="204">
        <v>1000</v>
      </c>
      <c r="BJ99" s="155">
        <v>7.4671445639187581E-2</v>
      </c>
      <c r="BK99" s="204">
        <v>2214</v>
      </c>
      <c r="BL99" s="155">
        <v>0.16532258064516128</v>
      </c>
    </row>
    <row r="100" spans="34:64">
      <c r="AH100" s="209">
        <v>15</v>
      </c>
      <c r="AI100" s="47" t="s">
        <v>141</v>
      </c>
      <c r="AJ100" s="204">
        <v>21513</v>
      </c>
      <c r="AK100" s="104">
        <v>2715</v>
      </c>
      <c r="AL100" s="204">
        <v>18798</v>
      </c>
      <c r="AM100" s="204">
        <v>415</v>
      </c>
      <c r="AN100" s="155">
        <v>1.9290661460512247E-2</v>
      </c>
      <c r="AO100" s="204">
        <v>762</v>
      </c>
      <c r="AP100" s="155">
        <v>3.5420443452795984E-2</v>
      </c>
      <c r="AQ100" s="204">
        <v>203</v>
      </c>
      <c r="AR100" s="155">
        <v>9.4361548830939439E-3</v>
      </c>
      <c r="AS100" s="204">
        <v>559</v>
      </c>
      <c r="AT100" s="155">
        <v>2.598428856970204E-2</v>
      </c>
      <c r="AU100" s="204">
        <v>0</v>
      </c>
      <c r="AV100" s="155">
        <v>0</v>
      </c>
      <c r="AW100" s="204">
        <v>1538</v>
      </c>
      <c r="AX100" s="155">
        <v>7.1491656207874302E-2</v>
      </c>
      <c r="AY100" s="204">
        <v>162</v>
      </c>
      <c r="AZ100" s="155">
        <v>7.5303304978385161E-3</v>
      </c>
      <c r="BA100" s="204">
        <v>1376</v>
      </c>
      <c r="BB100" s="155">
        <v>6.3961325710035793E-2</v>
      </c>
      <c r="BC100" s="204">
        <v>13780</v>
      </c>
      <c r="BD100" s="155">
        <v>0.64054292753218989</v>
      </c>
      <c r="BE100" s="204">
        <v>121</v>
      </c>
      <c r="BF100" s="155">
        <v>5.6245061125830892E-3</v>
      </c>
      <c r="BG100" s="204">
        <v>4897</v>
      </c>
      <c r="BH100" s="155">
        <v>0.22762980523404452</v>
      </c>
      <c r="BI100" s="204">
        <v>1475</v>
      </c>
      <c r="BJ100" s="155">
        <v>6.8563194347603773E-2</v>
      </c>
      <c r="BK100" s="204">
        <v>3422</v>
      </c>
      <c r="BL100" s="155">
        <v>0.15906661088644075</v>
      </c>
    </row>
    <row r="101" spans="34:64">
      <c r="AH101" s="209">
        <v>16</v>
      </c>
      <c r="AI101" s="47" t="s">
        <v>61</v>
      </c>
      <c r="AJ101" s="204">
        <v>14150</v>
      </c>
      <c r="AK101" s="104">
        <v>1573</v>
      </c>
      <c r="AL101" s="204">
        <v>12577</v>
      </c>
      <c r="AM101" s="204">
        <v>254</v>
      </c>
      <c r="AN101" s="155">
        <v>1.7950530035335689E-2</v>
      </c>
      <c r="AO101" s="204">
        <v>455</v>
      </c>
      <c r="AP101" s="155">
        <v>3.2155477031802118E-2</v>
      </c>
      <c r="AQ101" s="204">
        <v>126</v>
      </c>
      <c r="AR101" s="155">
        <v>8.9045936395759709E-3</v>
      </c>
      <c r="AS101" s="204">
        <v>329</v>
      </c>
      <c r="AT101" s="155">
        <v>2.3250883392226147E-2</v>
      </c>
      <c r="AU101" s="204">
        <v>0</v>
      </c>
      <c r="AV101" s="155">
        <v>0</v>
      </c>
      <c r="AW101" s="204">
        <v>864</v>
      </c>
      <c r="AX101" s="155">
        <v>6.1060070671378093E-2</v>
      </c>
      <c r="AY101" s="204">
        <v>83</v>
      </c>
      <c r="AZ101" s="155">
        <v>5.8657243816254414E-3</v>
      </c>
      <c r="BA101" s="204">
        <v>781</v>
      </c>
      <c r="BB101" s="155">
        <v>5.5194346289752651E-2</v>
      </c>
      <c r="BC101" s="204">
        <v>8998</v>
      </c>
      <c r="BD101" s="155">
        <v>0.63590106007067138</v>
      </c>
      <c r="BE101" s="204">
        <v>77</v>
      </c>
      <c r="BF101" s="155">
        <v>5.4416961130742047E-3</v>
      </c>
      <c r="BG101" s="204">
        <v>3502</v>
      </c>
      <c r="BH101" s="155">
        <v>0.24749116607773852</v>
      </c>
      <c r="BI101" s="204">
        <v>1034</v>
      </c>
      <c r="BJ101" s="155">
        <v>7.3074204946996471E-2</v>
      </c>
      <c r="BK101" s="204">
        <v>2468</v>
      </c>
      <c r="BL101" s="155">
        <v>0.17441696113074204</v>
      </c>
    </row>
    <row r="102" spans="34:64">
      <c r="AH102" s="209">
        <v>17</v>
      </c>
      <c r="AI102" s="47" t="s">
        <v>142</v>
      </c>
      <c r="AJ102" s="204">
        <v>20177</v>
      </c>
      <c r="AK102" s="104">
        <v>2534</v>
      </c>
      <c r="AL102" s="204">
        <v>17643</v>
      </c>
      <c r="AM102" s="204">
        <v>421</v>
      </c>
      <c r="AN102" s="155">
        <v>2.0865341725727314E-2</v>
      </c>
      <c r="AO102" s="204">
        <v>761</v>
      </c>
      <c r="AP102" s="155">
        <v>3.7716211527977397E-2</v>
      </c>
      <c r="AQ102" s="204">
        <v>244</v>
      </c>
      <c r="AR102" s="155">
        <v>1.2092977152203003E-2</v>
      </c>
      <c r="AS102" s="204">
        <v>517</v>
      </c>
      <c r="AT102" s="155">
        <v>2.5623234375774396E-2</v>
      </c>
      <c r="AU102" s="204">
        <v>0</v>
      </c>
      <c r="AV102" s="155">
        <v>0</v>
      </c>
      <c r="AW102" s="204">
        <v>1352</v>
      </c>
      <c r="AX102" s="155">
        <v>6.7006988154829764E-2</v>
      </c>
      <c r="AY102" s="204">
        <v>110</v>
      </c>
      <c r="AZ102" s="155">
        <v>5.4517519948456159E-3</v>
      </c>
      <c r="BA102" s="204">
        <v>1242</v>
      </c>
      <c r="BB102" s="155">
        <v>6.1555236159984143E-2</v>
      </c>
      <c r="BC102" s="204">
        <v>13071</v>
      </c>
      <c r="BD102" s="155">
        <v>0.64781682113297323</v>
      </c>
      <c r="BE102" s="204">
        <v>88</v>
      </c>
      <c r="BF102" s="155">
        <v>4.3614015958764931E-3</v>
      </c>
      <c r="BG102" s="204">
        <v>4484</v>
      </c>
      <c r="BH102" s="155">
        <v>0.22223323586261584</v>
      </c>
      <c r="BI102" s="204">
        <v>1354</v>
      </c>
      <c r="BJ102" s="155">
        <v>6.7106110918372402E-2</v>
      </c>
      <c r="BK102" s="204">
        <v>3130</v>
      </c>
      <c r="BL102" s="155">
        <v>0.15512712494424344</v>
      </c>
    </row>
    <row r="103" spans="34:64">
      <c r="AH103" s="209">
        <v>18</v>
      </c>
      <c r="AI103" s="47" t="s">
        <v>62</v>
      </c>
      <c r="AJ103" s="204">
        <v>18442</v>
      </c>
      <c r="AK103" s="104">
        <v>2065</v>
      </c>
      <c r="AL103" s="204">
        <v>16377</v>
      </c>
      <c r="AM103" s="204">
        <v>309</v>
      </c>
      <c r="AN103" s="155">
        <v>1.675523262119076E-2</v>
      </c>
      <c r="AO103" s="204">
        <v>616</v>
      </c>
      <c r="AP103" s="155">
        <v>3.3402017134800996E-2</v>
      </c>
      <c r="AQ103" s="204">
        <v>163</v>
      </c>
      <c r="AR103" s="155">
        <v>8.8385207678126024E-3</v>
      </c>
      <c r="AS103" s="204">
        <v>453</v>
      </c>
      <c r="AT103" s="155">
        <v>2.4563496366988395E-2</v>
      </c>
      <c r="AU103" s="204">
        <v>2</v>
      </c>
      <c r="AV103" s="155">
        <v>1.0844810758052273E-4</v>
      </c>
      <c r="AW103" s="204">
        <v>1138</v>
      </c>
      <c r="AX103" s="155">
        <v>6.1706973213317425E-2</v>
      </c>
      <c r="AY103" s="204">
        <v>96</v>
      </c>
      <c r="AZ103" s="155">
        <v>5.2055091638650904E-3</v>
      </c>
      <c r="BA103" s="204">
        <v>1042</v>
      </c>
      <c r="BB103" s="155">
        <v>5.6501464049452339E-2</v>
      </c>
      <c r="BC103" s="204">
        <v>12066</v>
      </c>
      <c r="BD103" s="155">
        <v>0.6542674330332936</v>
      </c>
      <c r="BE103" s="204">
        <v>116</v>
      </c>
      <c r="BF103" s="155">
        <v>6.289990239670318E-3</v>
      </c>
      <c r="BG103" s="204">
        <v>4195</v>
      </c>
      <c r="BH103" s="155">
        <v>0.22746990565014641</v>
      </c>
      <c r="BI103" s="204">
        <v>1239</v>
      </c>
      <c r="BJ103" s="155">
        <v>6.7183602646133822E-2</v>
      </c>
      <c r="BK103" s="204">
        <v>2956</v>
      </c>
      <c r="BL103" s="155">
        <v>0.16028630300401259</v>
      </c>
    </row>
    <row r="104" spans="34:64">
      <c r="AH104" s="209">
        <v>19</v>
      </c>
      <c r="AI104" s="47" t="s">
        <v>143</v>
      </c>
      <c r="AJ104" s="204">
        <v>12425</v>
      </c>
      <c r="AK104" s="104">
        <v>1389</v>
      </c>
      <c r="AL104" s="204">
        <v>11036</v>
      </c>
      <c r="AM104" s="204">
        <v>197</v>
      </c>
      <c r="AN104" s="155">
        <v>1.5855130784708248E-2</v>
      </c>
      <c r="AO104" s="204">
        <v>417</v>
      </c>
      <c r="AP104" s="155">
        <v>3.3561368209255531E-2</v>
      </c>
      <c r="AQ104" s="204">
        <v>148</v>
      </c>
      <c r="AR104" s="155">
        <v>1.1911468812877263E-2</v>
      </c>
      <c r="AS104" s="204">
        <v>269</v>
      </c>
      <c r="AT104" s="155">
        <v>2.1649899396378271E-2</v>
      </c>
      <c r="AU104" s="204">
        <v>1</v>
      </c>
      <c r="AV104" s="155">
        <v>8.0482897384305841E-5</v>
      </c>
      <c r="AW104" s="204">
        <v>774</v>
      </c>
      <c r="AX104" s="155">
        <v>6.2293762575452716E-2</v>
      </c>
      <c r="AY104" s="204">
        <v>71</v>
      </c>
      <c r="AZ104" s="155">
        <v>5.7142857142857143E-3</v>
      </c>
      <c r="BA104" s="204">
        <v>703</v>
      </c>
      <c r="BB104" s="155">
        <v>5.6579476861167002E-2</v>
      </c>
      <c r="BC104" s="204">
        <v>7803</v>
      </c>
      <c r="BD104" s="155">
        <v>0.62800804828973844</v>
      </c>
      <c r="BE104" s="204">
        <v>85</v>
      </c>
      <c r="BF104" s="155">
        <v>6.841046277665996E-3</v>
      </c>
      <c r="BG104" s="204">
        <v>3148</v>
      </c>
      <c r="BH104" s="155">
        <v>0.25336016096579478</v>
      </c>
      <c r="BI104" s="204">
        <v>732</v>
      </c>
      <c r="BJ104" s="155">
        <v>5.891348088531187E-2</v>
      </c>
      <c r="BK104" s="204">
        <v>2416</v>
      </c>
      <c r="BL104" s="155">
        <v>0.19444668008048291</v>
      </c>
    </row>
    <row r="105" spans="34:64">
      <c r="AH105" s="209">
        <v>20</v>
      </c>
      <c r="AI105" s="47" t="s">
        <v>144</v>
      </c>
      <c r="AJ105" s="204">
        <v>19493</v>
      </c>
      <c r="AK105" s="104">
        <v>2063</v>
      </c>
      <c r="AL105" s="204">
        <v>17430</v>
      </c>
      <c r="AM105" s="204">
        <v>312</v>
      </c>
      <c r="AN105" s="155">
        <v>1.6005745652285436E-2</v>
      </c>
      <c r="AO105" s="204">
        <v>555</v>
      </c>
      <c r="AP105" s="155">
        <v>2.8471759093007747E-2</v>
      </c>
      <c r="AQ105" s="204">
        <v>166</v>
      </c>
      <c r="AR105" s="155">
        <v>8.5158774944851991E-3</v>
      </c>
      <c r="AS105" s="204">
        <v>389</v>
      </c>
      <c r="AT105" s="155">
        <v>1.9955881598522546E-2</v>
      </c>
      <c r="AU105" s="204">
        <v>1</v>
      </c>
      <c r="AV105" s="155">
        <v>5.1300466834248193E-5</v>
      </c>
      <c r="AW105" s="204">
        <v>1195</v>
      </c>
      <c r="AX105" s="155">
        <v>6.1304057866926588E-2</v>
      </c>
      <c r="AY105" s="204">
        <v>112</v>
      </c>
      <c r="AZ105" s="155">
        <v>5.7456522854357978E-3</v>
      </c>
      <c r="BA105" s="204">
        <v>1083</v>
      </c>
      <c r="BB105" s="155">
        <v>5.5558405581490791E-2</v>
      </c>
      <c r="BC105" s="204">
        <v>12767</v>
      </c>
      <c r="BD105" s="155">
        <v>0.6549530600728467</v>
      </c>
      <c r="BE105" s="204">
        <v>115</v>
      </c>
      <c r="BF105" s="155">
        <v>5.8995536859385422E-3</v>
      </c>
      <c r="BG105" s="204">
        <v>4548</v>
      </c>
      <c r="BH105" s="155">
        <v>0.23331452316216078</v>
      </c>
      <c r="BI105" s="204">
        <v>1424</v>
      </c>
      <c r="BJ105" s="155">
        <v>7.3051864771969427E-2</v>
      </c>
      <c r="BK105" s="204">
        <v>3124</v>
      </c>
      <c r="BL105" s="155">
        <v>0.16026265839019135</v>
      </c>
    </row>
    <row r="106" spans="34:64">
      <c r="AH106" s="209">
        <v>21</v>
      </c>
      <c r="AI106" s="47" t="s">
        <v>145</v>
      </c>
      <c r="AJ106" s="204">
        <v>12938</v>
      </c>
      <c r="AK106" s="104">
        <v>1665</v>
      </c>
      <c r="AL106" s="204">
        <v>11273</v>
      </c>
      <c r="AM106" s="204">
        <v>230</v>
      </c>
      <c r="AN106" s="155">
        <v>1.7777090740454474E-2</v>
      </c>
      <c r="AO106" s="204">
        <v>398</v>
      </c>
      <c r="AP106" s="155">
        <v>3.0762096150873396E-2</v>
      </c>
      <c r="AQ106" s="204">
        <v>136</v>
      </c>
      <c r="AR106" s="155">
        <v>1.0511671046529603E-2</v>
      </c>
      <c r="AS106" s="204">
        <v>262</v>
      </c>
      <c r="AT106" s="155">
        <v>2.0250425104343793E-2</v>
      </c>
      <c r="AU106" s="204">
        <v>0</v>
      </c>
      <c r="AV106" s="155">
        <v>0</v>
      </c>
      <c r="AW106" s="204">
        <v>1037</v>
      </c>
      <c r="AX106" s="155">
        <v>8.0151491729788221E-2</v>
      </c>
      <c r="AY106" s="204">
        <v>100</v>
      </c>
      <c r="AZ106" s="155">
        <v>7.7291698871541194E-3</v>
      </c>
      <c r="BA106" s="204">
        <v>937</v>
      </c>
      <c r="BB106" s="155">
        <v>7.2422321842634099E-2</v>
      </c>
      <c r="BC106" s="204">
        <v>8424</v>
      </c>
      <c r="BD106" s="155">
        <v>0.65110527129386309</v>
      </c>
      <c r="BE106" s="204">
        <v>87</v>
      </c>
      <c r="BF106" s="155">
        <v>6.7243778018240838E-3</v>
      </c>
      <c r="BG106" s="204">
        <v>2762</v>
      </c>
      <c r="BH106" s="155">
        <v>0.21347967228319678</v>
      </c>
      <c r="BI106" s="204">
        <v>898</v>
      </c>
      <c r="BJ106" s="155">
        <v>6.9407945586643996E-2</v>
      </c>
      <c r="BK106" s="204">
        <v>1864</v>
      </c>
      <c r="BL106" s="155">
        <v>0.1440717266965528</v>
      </c>
    </row>
    <row r="107" spans="34:64">
      <c r="AH107" s="209">
        <v>22</v>
      </c>
      <c r="AI107" s="47" t="s">
        <v>63</v>
      </c>
      <c r="AJ107" s="204">
        <v>16350</v>
      </c>
      <c r="AK107" s="104">
        <v>1627</v>
      </c>
      <c r="AL107" s="204">
        <v>14723</v>
      </c>
      <c r="AM107" s="204">
        <v>249</v>
      </c>
      <c r="AN107" s="155">
        <v>1.5229357798165137E-2</v>
      </c>
      <c r="AO107" s="204">
        <v>493</v>
      </c>
      <c r="AP107" s="155">
        <v>3.015290519877676E-2</v>
      </c>
      <c r="AQ107" s="204">
        <v>164</v>
      </c>
      <c r="AR107" s="155">
        <v>1.0030581039755352E-2</v>
      </c>
      <c r="AS107" s="204">
        <v>329</v>
      </c>
      <c r="AT107" s="155">
        <v>2.0122324159021408E-2</v>
      </c>
      <c r="AU107" s="204">
        <v>0</v>
      </c>
      <c r="AV107" s="155">
        <v>0</v>
      </c>
      <c r="AW107" s="204">
        <v>885</v>
      </c>
      <c r="AX107" s="155">
        <v>5.412844036697248E-2</v>
      </c>
      <c r="AY107" s="204">
        <v>89</v>
      </c>
      <c r="AZ107" s="155">
        <v>5.4434250764525995E-3</v>
      </c>
      <c r="BA107" s="204">
        <v>796</v>
      </c>
      <c r="BB107" s="155">
        <v>4.8685015290519877E-2</v>
      </c>
      <c r="BC107" s="204">
        <v>10871</v>
      </c>
      <c r="BD107" s="155">
        <v>0.66489296636085626</v>
      </c>
      <c r="BE107" s="204">
        <v>90</v>
      </c>
      <c r="BF107" s="155">
        <v>5.5045871559633031E-3</v>
      </c>
      <c r="BG107" s="204">
        <v>3762</v>
      </c>
      <c r="BH107" s="155">
        <v>0.23009174311926606</v>
      </c>
      <c r="BI107" s="204">
        <v>1126</v>
      </c>
      <c r="BJ107" s="155">
        <v>6.8868501529051981E-2</v>
      </c>
      <c r="BK107" s="204">
        <v>2636</v>
      </c>
      <c r="BL107" s="155">
        <v>0.16122324159021406</v>
      </c>
    </row>
    <row r="108" spans="34:64">
      <c r="AH108" s="209">
        <v>23</v>
      </c>
      <c r="AI108" s="47" t="s">
        <v>146</v>
      </c>
      <c r="AJ108" s="204">
        <v>27361</v>
      </c>
      <c r="AK108" s="104">
        <v>2892</v>
      </c>
      <c r="AL108" s="204">
        <v>24469</v>
      </c>
      <c r="AM108" s="204">
        <v>493</v>
      </c>
      <c r="AN108" s="155">
        <v>1.801834728262856E-2</v>
      </c>
      <c r="AO108" s="204">
        <v>890</v>
      </c>
      <c r="AP108" s="155">
        <v>3.2528050875333503E-2</v>
      </c>
      <c r="AQ108" s="204">
        <v>272</v>
      </c>
      <c r="AR108" s="155">
        <v>9.9411571214502396E-3</v>
      </c>
      <c r="AS108" s="204">
        <v>618</v>
      </c>
      <c r="AT108" s="155">
        <v>2.2586893753883265E-2</v>
      </c>
      <c r="AU108" s="204">
        <v>0</v>
      </c>
      <c r="AV108" s="155">
        <v>0</v>
      </c>
      <c r="AW108" s="204">
        <v>1509</v>
      </c>
      <c r="AX108" s="155">
        <v>5.5151493000986804E-2</v>
      </c>
      <c r="AY108" s="204">
        <v>125</v>
      </c>
      <c r="AZ108" s="155">
        <v>4.568546471254706E-3</v>
      </c>
      <c r="BA108" s="204">
        <v>1384</v>
      </c>
      <c r="BB108" s="155">
        <v>5.0582946529732102E-2</v>
      </c>
      <c r="BC108" s="204">
        <v>18496</v>
      </c>
      <c r="BD108" s="155">
        <v>0.67599868425861631</v>
      </c>
      <c r="BE108" s="204">
        <v>156</v>
      </c>
      <c r="BF108" s="155">
        <v>5.7015459961258725E-3</v>
      </c>
      <c r="BG108" s="204">
        <v>5817</v>
      </c>
      <c r="BH108" s="155">
        <v>0.21260187858630897</v>
      </c>
      <c r="BI108" s="204">
        <v>1735</v>
      </c>
      <c r="BJ108" s="155">
        <v>6.3411425021015308E-2</v>
      </c>
      <c r="BK108" s="204">
        <v>4082</v>
      </c>
      <c r="BL108" s="155">
        <v>0.14919045356529367</v>
      </c>
    </row>
    <row r="109" spans="34:64">
      <c r="AH109" s="209">
        <v>24</v>
      </c>
      <c r="AI109" s="47" t="s">
        <v>147</v>
      </c>
      <c r="AJ109" s="204">
        <v>11667</v>
      </c>
      <c r="AK109" s="104">
        <v>928</v>
      </c>
      <c r="AL109" s="204">
        <v>10739</v>
      </c>
      <c r="AM109" s="204">
        <v>160</v>
      </c>
      <c r="AN109" s="155">
        <v>1.3713893888746036E-2</v>
      </c>
      <c r="AO109" s="204">
        <v>270</v>
      </c>
      <c r="AP109" s="155">
        <v>2.3142195937258934E-2</v>
      </c>
      <c r="AQ109" s="204">
        <v>65</v>
      </c>
      <c r="AR109" s="155">
        <v>5.5712693923030774E-3</v>
      </c>
      <c r="AS109" s="204">
        <v>205</v>
      </c>
      <c r="AT109" s="155">
        <v>1.7570926544955859E-2</v>
      </c>
      <c r="AU109" s="204">
        <v>1</v>
      </c>
      <c r="AV109" s="155">
        <v>8.5711836804662719E-5</v>
      </c>
      <c r="AW109" s="204">
        <v>497</v>
      </c>
      <c r="AX109" s="155">
        <v>4.2598782891917375E-2</v>
      </c>
      <c r="AY109" s="204">
        <v>59</v>
      </c>
      <c r="AZ109" s="155">
        <v>5.0569983714751007E-3</v>
      </c>
      <c r="BA109" s="204">
        <v>438</v>
      </c>
      <c r="BB109" s="155">
        <v>3.7541784520442274E-2</v>
      </c>
      <c r="BC109" s="204">
        <v>7711</v>
      </c>
      <c r="BD109" s="155">
        <v>0.66092397360075428</v>
      </c>
      <c r="BE109" s="204">
        <v>57</v>
      </c>
      <c r="BF109" s="155">
        <v>4.8855746978657749E-3</v>
      </c>
      <c r="BG109" s="204">
        <v>2971</v>
      </c>
      <c r="BH109" s="155">
        <v>0.25464986714665294</v>
      </c>
      <c r="BI109" s="204">
        <v>909</v>
      </c>
      <c r="BJ109" s="155">
        <v>7.7912059655438418E-2</v>
      </c>
      <c r="BK109" s="204">
        <v>2062</v>
      </c>
      <c r="BL109" s="155">
        <v>0.17673780749121454</v>
      </c>
    </row>
    <row r="110" spans="34:64">
      <c r="AH110" s="209">
        <v>25</v>
      </c>
      <c r="AI110" s="47" t="s">
        <v>148</v>
      </c>
      <c r="AJ110" s="204">
        <v>8059</v>
      </c>
      <c r="AK110" s="104">
        <v>943</v>
      </c>
      <c r="AL110" s="204">
        <v>7116</v>
      </c>
      <c r="AM110" s="204">
        <v>151</v>
      </c>
      <c r="AN110" s="155">
        <v>1.8736815982131779E-2</v>
      </c>
      <c r="AO110" s="204">
        <v>249</v>
      </c>
      <c r="AP110" s="155">
        <v>3.0897133639409356E-2</v>
      </c>
      <c r="AQ110" s="204">
        <v>64</v>
      </c>
      <c r="AR110" s="155">
        <v>7.9414319394465818E-3</v>
      </c>
      <c r="AS110" s="204">
        <v>185</v>
      </c>
      <c r="AT110" s="155">
        <v>2.2955701699962774E-2</v>
      </c>
      <c r="AU110" s="204">
        <v>0</v>
      </c>
      <c r="AV110" s="155">
        <v>0</v>
      </c>
      <c r="AW110" s="204">
        <v>543</v>
      </c>
      <c r="AX110" s="155">
        <v>6.7378086611242088E-2</v>
      </c>
      <c r="AY110" s="204">
        <v>40</v>
      </c>
      <c r="AZ110" s="155">
        <v>4.9633949621541136E-3</v>
      </c>
      <c r="BA110" s="204">
        <v>503</v>
      </c>
      <c r="BB110" s="155">
        <v>6.2414691649087979E-2</v>
      </c>
      <c r="BC110" s="204">
        <v>4989</v>
      </c>
      <c r="BD110" s="155">
        <v>0.61905943665467178</v>
      </c>
      <c r="BE110" s="204">
        <v>61</v>
      </c>
      <c r="BF110" s="155">
        <v>7.5691773172850228E-3</v>
      </c>
      <c r="BG110" s="204">
        <v>2066</v>
      </c>
      <c r="BH110" s="155">
        <v>0.25635934979525998</v>
      </c>
      <c r="BI110" s="204">
        <v>585</v>
      </c>
      <c r="BJ110" s="155">
        <v>7.2589651321503912E-2</v>
      </c>
      <c r="BK110" s="204">
        <v>1481</v>
      </c>
      <c r="BL110" s="155">
        <v>0.18376969847375604</v>
      </c>
    </row>
    <row r="111" spans="34:64">
      <c r="AH111" s="209">
        <v>26</v>
      </c>
      <c r="AI111" s="47" t="s">
        <v>35</v>
      </c>
      <c r="AJ111" s="204">
        <v>115860</v>
      </c>
      <c r="AK111" s="104">
        <v>19737</v>
      </c>
      <c r="AL111" s="204">
        <v>96123</v>
      </c>
      <c r="AM111" s="204">
        <v>2617</v>
      </c>
      <c r="AN111" s="155">
        <v>2.258760573105472E-2</v>
      </c>
      <c r="AO111" s="204">
        <v>5274</v>
      </c>
      <c r="AP111" s="155">
        <v>4.5520455722423615E-2</v>
      </c>
      <c r="AQ111" s="204">
        <v>1892</v>
      </c>
      <c r="AR111" s="155">
        <v>1.6330053512860349E-2</v>
      </c>
      <c r="AS111" s="204">
        <v>3382</v>
      </c>
      <c r="AT111" s="155">
        <v>2.9190402209563267E-2</v>
      </c>
      <c r="AU111" s="204">
        <v>5</v>
      </c>
      <c r="AV111" s="155">
        <v>4.3155532539271533E-5</v>
      </c>
      <c r="AW111" s="204">
        <v>11841</v>
      </c>
      <c r="AX111" s="155">
        <v>0.10220093215950285</v>
      </c>
      <c r="AY111" s="204">
        <v>1232</v>
      </c>
      <c r="AZ111" s="155">
        <v>1.0633523217676506E-2</v>
      </c>
      <c r="BA111" s="204">
        <v>10609</v>
      </c>
      <c r="BB111" s="155">
        <v>9.1567408941826342E-2</v>
      </c>
      <c r="BC111" s="204">
        <v>69142</v>
      </c>
      <c r="BD111" s="155">
        <v>0.59677196616606254</v>
      </c>
      <c r="BE111" s="204">
        <v>591</v>
      </c>
      <c r="BF111" s="155">
        <v>5.1009839461418956E-3</v>
      </c>
      <c r="BG111" s="204">
        <v>26390</v>
      </c>
      <c r="BH111" s="155">
        <v>0.22777490074227516</v>
      </c>
      <c r="BI111" s="204">
        <v>7291</v>
      </c>
      <c r="BJ111" s="155">
        <v>6.2929397548765753E-2</v>
      </c>
      <c r="BK111" s="204">
        <v>19099</v>
      </c>
      <c r="BL111" s="155">
        <v>0.16484550319350941</v>
      </c>
    </row>
    <row r="112" spans="34:64">
      <c r="AH112" s="209">
        <v>27</v>
      </c>
      <c r="AI112" s="47" t="s">
        <v>36</v>
      </c>
      <c r="AJ112" s="204">
        <v>18947</v>
      </c>
      <c r="AK112" s="104">
        <v>2831</v>
      </c>
      <c r="AL112" s="204">
        <v>16116</v>
      </c>
      <c r="AM112" s="204">
        <v>359</v>
      </c>
      <c r="AN112" s="155">
        <v>1.8947590647595925E-2</v>
      </c>
      <c r="AO112" s="204">
        <v>697</v>
      </c>
      <c r="AP112" s="155">
        <v>3.6786826410513535E-2</v>
      </c>
      <c r="AQ112" s="204">
        <v>296</v>
      </c>
      <c r="AR112" s="155">
        <v>1.5622525993560985E-2</v>
      </c>
      <c r="AS112" s="204">
        <v>401</v>
      </c>
      <c r="AT112" s="155">
        <v>2.1164300416952553E-2</v>
      </c>
      <c r="AU112" s="204">
        <v>1</v>
      </c>
      <c r="AV112" s="155">
        <v>5.2778804032300627E-5</v>
      </c>
      <c r="AW112" s="204">
        <v>1774</v>
      </c>
      <c r="AX112" s="155">
        <v>9.3629598353301313E-2</v>
      </c>
      <c r="AY112" s="204">
        <v>156</v>
      </c>
      <c r="AZ112" s="155">
        <v>8.2334934290388979E-3</v>
      </c>
      <c r="BA112" s="204">
        <v>1618</v>
      </c>
      <c r="BB112" s="155">
        <v>8.5396104924262417E-2</v>
      </c>
      <c r="BC112" s="204">
        <v>11767</v>
      </c>
      <c r="BD112" s="155">
        <v>0.62104818704808151</v>
      </c>
      <c r="BE112" s="204">
        <v>105</v>
      </c>
      <c r="BF112" s="155">
        <v>5.5417744233915659E-3</v>
      </c>
      <c r="BG112" s="204">
        <v>4244</v>
      </c>
      <c r="BH112" s="155">
        <v>0.22399324431308387</v>
      </c>
      <c r="BI112" s="204">
        <v>1235</v>
      </c>
      <c r="BJ112" s="155">
        <v>6.518182297989128E-2</v>
      </c>
      <c r="BK112" s="204">
        <v>3009</v>
      </c>
      <c r="BL112" s="155">
        <v>0.15881142133319259</v>
      </c>
    </row>
    <row r="113" spans="34:64">
      <c r="AH113" s="209">
        <v>28</v>
      </c>
      <c r="AI113" s="47" t="s">
        <v>37</v>
      </c>
      <c r="AJ113" s="204">
        <v>15466</v>
      </c>
      <c r="AK113" s="104">
        <v>2503</v>
      </c>
      <c r="AL113" s="204">
        <v>12963</v>
      </c>
      <c r="AM113" s="204">
        <v>325</v>
      </c>
      <c r="AN113" s="155">
        <v>2.1013836803310489E-2</v>
      </c>
      <c r="AO113" s="204">
        <v>703</v>
      </c>
      <c r="AP113" s="155">
        <v>4.5454545454545456E-2</v>
      </c>
      <c r="AQ113" s="204">
        <v>268</v>
      </c>
      <c r="AR113" s="155">
        <v>1.73283331178068E-2</v>
      </c>
      <c r="AS113" s="204">
        <v>435</v>
      </c>
      <c r="AT113" s="155">
        <v>2.8126212336738652E-2</v>
      </c>
      <c r="AU113" s="204">
        <v>0</v>
      </c>
      <c r="AV113" s="155">
        <v>0</v>
      </c>
      <c r="AW113" s="204">
        <v>1475</v>
      </c>
      <c r="AX113" s="155">
        <v>9.5370490107332215E-2</v>
      </c>
      <c r="AY113" s="204">
        <v>146</v>
      </c>
      <c r="AZ113" s="155">
        <v>9.4400620716410186E-3</v>
      </c>
      <c r="BA113" s="204">
        <v>1329</v>
      </c>
      <c r="BB113" s="155">
        <v>8.5930428035691189E-2</v>
      </c>
      <c r="BC113" s="204">
        <v>9584</v>
      </c>
      <c r="BD113" s="155">
        <v>0.61968188283977754</v>
      </c>
      <c r="BE113" s="204">
        <v>68</v>
      </c>
      <c r="BF113" s="155">
        <v>4.3967412388465016E-3</v>
      </c>
      <c r="BG113" s="204">
        <v>3311</v>
      </c>
      <c r="BH113" s="155">
        <v>0.21408250355618777</v>
      </c>
      <c r="BI113" s="204">
        <v>881</v>
      </c>
      <c r="BJ113" s="155">
        <v>5.6963662226820123E-2</v>
      </c>
      <c r="BK113" s="204">
        <v>2430</v>
      </c>
      <c r="BL113" s="155">
        <v>0.15711884132936765</v>
      </c>
    </row>
    <row r="114" spans="34:64">
      <c r="AH114" s="209">
        <v>29</v>
      </c>
      <c r="AI114" s="47" t="s">
        <v>38</v>
      </c>
      <c r="AJ114" s="204">
        <v>13532</v>
      </c>
      <c r="AK114" s="104">
        <v>2393</v>
      </c>
      <c r="AL114" s="204">
        <v>11139</v>
      </c>
      <c r="AM114" s="204">
        <v>326</v>
      </c>
      <c r="AN114" s="155">
        <v>2.4091043452556901E-2</v>
      </c>
      <c r="AO114" s="204">
        <v>641</v>
      </c>
      <c r="AP114" s="155">
        <v>4.7369198935855748E-2</v>
      </c>
      <c r="AQ114" s="204">
        <v>257</v>
      </c>
      <c r="AR114" s="155">
        <v>1.8992018918120013E-2</v>
      </c>
      <c r="AS114" s="204">
        <v>384</v>
      </c>
      <c r="AT114" s="155">
        <v>2.8377180017735738E-2</v>
      </c>
      <c r="AU114" s="204">
        <v>1</v>
      </c>
      <c r="AV114" s="155">
        <v>7.3898906296186823E-5</v>
      </c>
      <c r="AW114" s="204">
        <v>1425</v>
      </c>
      <c r="AX114" s="155">
        <v>0.10530594147206622</v>
      </c>
      <c r="AY114" s="204">
        <v>130</v>
      </c>
      <c r="AZ114" s="155">
        <v>9.6068578185042868E-3</v>
      </c>
      <c r="BA114" s="204">
        <v>1295</v>
      </c>
      <c r="BB114" s="155">
        <v>9.5699083653561931E-2</v>
      </c>
      <c r="BC114" s="204">
        <v>8128</v>
      </c>
      <c r="BD114" s="155">
        <v>0.60065031037540639</v>
      </c>
      <c r="BE114" s="204">
        <v>57</v>
      </c>
      <c r="BF114" s="155">
        <v>4.2122376588826487E-3</v>
      </c>
      <c r="BG114" s="204">
        <v>2954</v>
      </c>
      <c r="BH114" s="155">
        <v>0.21829736919893586</v>
      </c>
      <c r="BI114" s="204">
        <v>836</v>
      </c>
      <c r="BJ114" s="155">
        <v>6.1779485663612181E-2</v>
      </c>
      <c r="BK114" s="204">
        <v>2118</v>
      </c>
      <c r="BL114" s="155">
        <v>0.15651788353532367</v>
      </c>
    </row>
    <row r="115" spans="34:64">
      <c r="AH115" s="209">
        <v>30</v>
      </c>
      <c r="AI115" s="47" t="s">
        <v>39</v>
      </c>
      <c r="AJ115" s="204">
        <v>17962</v>
      </c>
      <c r="AK115" s="104">
        <v>2856</v>
      </c>
      <c r="AL115" s="204">
        <v>15106</v>
      </c>
      <c r="AM115" s="204">
        <v>360</v>
      </c>
      <c r="AN115" s="155">
        <v>2.0042311546598374E-2</v>
      </c>
      <c r="AO115" s="204">
        <v>750</v>
      </c>
      <c r="AP115" s="155">
        <v>4.1754815722079945E-2</v>
      </c>
      <c r="AQ115" s="204">
        <v>250</v>
      </c>
      <c r="AR115" s="155">
        <v>1.3918271907359982E-2</v>
      </c>
      <c r="AS115" s="204">
        <v>500</v>
      </c>
      <c r="AT115" s="155">
        <v>2.7836543814719963E-2</v>
      </c>
      <c r="AU115" s="204">
        <v>0</v>
      </c>
      <c r="AV115" s="155">
        <v>0</v>
      </c>
      <c r="AW115" s="204">
        <v>1746</v>
      </c>
      <c r="AX115" s="155">
        <v>9.7205211001002115E-2</v>
      </c>
      <c r="AY115" s="204">
        <v>164</v>
      </c>
      <c r="AZ115" s="155">
        <v>9.1303863712281479E-3</v>
      </c>
      <c r="BA115" s="204">
        <v>1582</v>
      </c>
      <c r="BB115" s="155">
        <v>8.8074824629773965E-2</v>
      </c>
      <c r="BC115" s="204">
        <v>10914</v>
      </c>
      <c r="BD115" s="155">
        <v>0.60761607838770737</v>
      </c>
      <c r="BE115" s="204">
        <v>97</v>
      </c>
      <c r="BF115" s="155">
        <v>5.400289500055673E-3</v>
      </c>
      <c r="BG115" s="204">
        <v>4095</v>
      </c>
      <c r="BH115" s="155">
        <v>0.2279812938425565</v>
      </c>
      <c r="BI115" s="204">
        <v>1164</v>
      </c>
      <c r="BJ115" s="155">
        <v>6.4803474000668077E-2</v>
      </c>
      <c r="BK115" s="204">
        <v>2931</v>
      </c>
      <c r="BL115" s="155">
        <v>0.16317781984188842</v>
      </c>
    </row>
    <row r="116" spans="34:64">
      <c r="AH116" s="209">
        <v>31</v>
      </c>
      <c r="AI116" s="47" t="s">
        <v>40</v>
      </c>
      <c r="AJ116" s="204">
        <v>23867</v>
      </c>
      <c r="AK116" s="104">
        <v>4448</v>
      </c>
      <c r="AL116" s="204">
        <v>19419</v>
      </c>
      <c r="AM116" s="204">
        <v>633</v>
      </c>
      <c r="AN116" s="155">
        <v>2.6521975950056564E-2</v>
      </c>
      <c r="AO116" s="204">
        <v>1170</v>
      </c>
      <c r="AP116" s="155">
        <v>4.9021661708635353E-2</v>
      </c>
      <c r="AQ116" s="204">
        <v>377</v>
      </c>
      <c r="AR116" s="155">
        <v>1.5795868772782502E-2</v>
      </c>
      <c r="AS116" s="204">
        <v>793</v>
      </c>
      <c r="AT116" s="155">
        <v>3.3225792935852851E-2</v>
      </c>
      <c r="AU116" s="204">
        <v>1</v>
      </c>
      <c r="AV116" s="155">
        <v>4.1898856161226798E-5</v>
      </c>
      <c r="AW116" s="204">
        <v>2644</v>
      </c>
      <c r="AX116" s="155">
        <v>0.11078057569028366</v>
      </c>
      <c r="AY116" s="204">
        <v>345</v>
      </c>
      <c r="AZ116" s="155">
        <v>1.4455105375623245E-2</v>
      </c>
      <c r="BA116" s="204">
        <v>2299</v>
      </c>
      <c r="BB116" s="155">
        <v>9.6325470314660405E-2</v>
      </c>
      <c r="BC116" s="204">
        <v>13418</v>
      </c>
      <c r="BD116" s="155">
        <v>0.56219885197134123</v>
      </c>
      <c r="BE116" s="204">
        <v>125</v>
      </c>
      <c r="BF116" s="155">
        <v>5.2373570201533501E-3</v>
      </c>
      <c r="BG116" s="204">
        <v>5876</v>
      </c>
      <c r="BH116" s="155">
        <v>0.24619767880336868</v>
      </c>
      <c r="BI116" s="204">
        <v>1572</v>
      </c>
      <c r="BJ116" s="155">
        <v>6.5865001885448526E-2</v>
      </c>
      <c r="BK116" s="204">
        <v>4304</v>
      </c>
      <c r="BL116" s="155">
        <v>0.18033267691792015</v>
      </c>
    </row>
    <row r="117" spans="34:64">
      <c r="AH117" s="209">
        <v>32</v>
      </c>
      <c r="AI117" s="47" t="s">
        <v>41</v>
      </c>
      <c r="AJ117" s="204">
        <v>20330</v>
      </c>
      <c r="AK117" s="104">
        <v>3444</v>
      </c>
      <c r="AL117" s="204">
        <v>16886</v>
      </c>
      <c r="AM117" s="204">
        <v>453</v>
      </c>
      <c r="AN117" s="155">
        <v>2.2282341367437286E-2</v>
      </c>
      <c r="AO117" s="204">
        <v>971</v>
      </c>
      <c r="AP117" s="155">
        <v>4.776192818494835E-2</v>
      </c>
      <c r="AQ117" s="204">
        <v>348</v>
      </c>
      <c r="AR117" s="155">
        <v>1.7117560255779637E-2</v>
      </c>
      <c r="AS117" s="204">
        <v>623</v>
      </c>
      <c r="AT117" s="155">
        <v>3.0644367929168716E-2</v>
      </c>
      <c r="AU117" s="204">
        <v>2</v>
      </c>
      <c r="AV117" s="155">
        <v>9.8376783079193308E-5</v>
      </c>
      <c r="AW117" s="204">
        <v>2018</v>
      </c>
      <c r="AX117" s="155">
        <v>9.926217412690605E-2</v>
      </c>
      <c r="AY117" s="204">
        <v>223</v>
      </c>
      <c r="AZ117" s="155">
        <v>1.0969011313330054E-2</v>
      </c>
      <c r="BA117" s="204">
        <v>1795</v>
      </c>
      <c r="BB117" s="155">
        <v>8.8293162813575993E-2</v>
      </c>
      <c r="BC117" s="204">
        <v>12079</v>
      </c>
      <c r="BD117" s="155">
        <v>0.594146581406788</v>
      </c>
      <c r="BE117" s="204">
        <v>106</v>
      </c>
      <c r="BF117" s="155">
        <v>5.2139695031972457E-3</v>
      </c>
      <c r="BG117" s="204">
        <v>4701</v>
      </c>
      <c r="BH117" s="155">
        <v>0.23123462862764388</v>
      </c>
      <c r="BI117" s="204">
        <v>1302</v>
      </c>
      <c r="BJ117" s="155">
        <v>6.4043285784554843E-2</v>
      </c>
      <c r="BK117" s="204">
        <v>3399</v>
      </c>
      <c r="BL117" s="155">
        <v>0.16719134284308904</v>
      </c>
    </row>
    <row r="118" spans="34:64">
      <c r="AH118" s="209">
        <v>33</v>
      </c>
      <c r="AI118" s="47" t="s">
        <v>42</v>
      </c>
      <c r="AJ118" s="204">
        <v>5756</v>
      </c>
      <c r="AK118" s="104">
        <v>1262</v>
      </c>
      <c r="AL118" s="204">
        <v>4494</v>
      </c>
      <c r="AM118" s="204">
        <v>161</v>
      </c>
      <c r="AN118" s="155">
        <v>2.7970813064628213E-2</v>
      </c>
      <c r="AO118" s="204">
        <v>342</v>
      </c>
      <c r="AP118" s="155">
        <v>5.9416261292564283E-2</v>
      </c>
      <c r="AQ118" s="204">
        <v>96</v>
      </c>
      <c r="AR118" s="155">
        <v>1.6678248783877692E-2</v>
      </c>
      <c r="AS118" s="204">
        <v>246</v>
      </c>
      <c r="AT118" s="155">
        <v>4.2738012508686585E-2</v>
      </c>
      <c r="AU118" s="204">
        <v>0</v>
      </c>
      <c r="AV118" s="155">
        <v>0</v>
      </c>
      <c r="AW118" s="204">
        <v>759</v>
      </c>
      <c r="AX118" s="155">
        <v>0.131862404447533</v>
      </c>
      <c r="AY118" s="204">
        <v>68</v>
      </c>
      <c r="AZ118" s="155">
        <v>1.1813759555246699E-2</v>
      </c>
      <c r="BA118" s="204">
        <v>691</v>
      </c>
      <c r="BB118" s="155">
        <v>0.12004864489228631</v>
      </c>
      <c r="BC118" s="204">
        <v>3252</v>
      </c>
      <c r="BD118" s="155">
        <v>0.5649756775538568</v>
      </c>
      <c r="BE118" s="204">
        <v>33</v>
      </c>
      <c r="BF118" s="155">
        <v>5.7331480194579565E-3</v>
      </c>
      <c r="BG118" s="204">
        <v>1209</v>
      </c>
      <c r="BH118" s="155">
        <v>0.21004169562195971</v>
      </c>
      <c r="BI118" s="204">
        <v>301</v>
      </c>
      <c r="BJ118" s="155">
        <v>5.2293259207783181E-2</v>
      </c>
      <c r="BK118" s="204">
        <v>908</v>
      </c>
      <c r="BL118" s="155">
        <v>0.15774843641417652</v>
      </c>
    </row>
    <row r="119" spans="34:64">
      <c r="AH119" s="209">
        <v>34</v>
      </c>
      <c r="AI119" s="47" t="s">
        <v>44</v>
      </c>
      <c r="AJ119" s="204">
        <v>25873</v>
      </c>
      <c r="AK119" s="104">
        <v>4283</v>
      </c>
      <c r="AL119" s="204">
        <v>21590</v>
      </c>
      <c r="AM119" s="204">
        <v>667</v>
      </c>
      <c r="AN119" s="155">
        <v>2.5779770417037065E-2</v>
      </c>
      <c r="AO119" s="204">
        <v>1278</v>
      </c>
      <c r="AP119" s="155">
        <v>4.9395122328295904E-2</v>
      </c>
      <c r="AQ119" s="204">
        <v>384</v>
      </c>
      <c r="AR119" s="155">
        <v>1.4841726896764967E-2</v>
      </c>
      <c r="AS119" s="204">
        <v>894</v>
      </c>
      <c r="AT119" s="155">
        <v>3.4553395431530937E-2</v>
      </c>
      <c r="AU119" s="204">
        <v>0</v>
      </c>
      <c r="AV119" s="155">
        <v>0</v>
      </c>
      <c r="AW119" s="204">
        <v>2338</v>
      </c>
      <c r="AX119" s="155">
        <v>9.0364472616240865E-2</v>
      </c>
      <c r="AY119" s="204">
        <v>200</v>
      </c>
      <c r="AZ119" s="155">
        <v>7.7300660920650872E-3</v>
      </c>
      <c r="BA119" s="204">
        <v>2138</v>
      </c>
      <c r="BB119" s="155">
        <v>8.263440652417578E-2</v>
      </c>
      <c r="BC119" s="204">
        <v>16140</v>
      </c>
      <c r="BD119" s="155">
        <v>0.6238163336296525</v>
      </c>
      <c r="BE119" s="204">
        <v>132</v>
      </c>
      <c r="BF119" s="155">
        <v>5.1018436207629575E-3</v>
      </c>
      <c r="BG119" s="204">
        <v>5318</v>
      </c>
      <c r="BH119" s="155">
        <v>0.20554245738801066</v>
      </c>
      <c r="BI119" s="204">
        <v>1513</v>
      </c>
      <c r="BJ119" s="155">
        <v>5.8477949986472384E-2</v>
      </c>
      <c r="BK119" s="204">
        <v>3805</v>
      </c>
      <c r="BL119" s="155">
        <v>0.14706450740153829</v>
      </c>
    </row>
    <row r="120" spans="34:64">
      <c r="AH120" s="209">
        <v>35</v>
      </c>
      <c r="AI120" s="47" t="s">
        <v>1</v>
      </c>
      <c r="AJ120" s="204">
        <v>52879</v>
      </c>
      <c r="AK120" s="104">
        <v>9538</v>
      </c>
      <c r="AL120" s="204">
        <v>43341</v>
      </c>
      <c r="AM120" s="204">
        <v>1597</v>
      </c>
      <c r="AN120" s="155">
        <v>3.0201024981561679E-2</v>
      </c>
      <c r="AO120" s="204">
        <v>2716</v>
      </c>
      <c r="AP120" s="155">
        <v>5.1362544677471207E-2</v>
      </c>
      <c r="AQ120" s="204">
        <v>819</v>
      </c>
      <c r="AR120" s="155">
        <v>1.5488190018721988E-2</v>
      </c>
      <c r="AS120" s="204">
        <v>1897</v>
      </c>
      <c r="AT120" s="155">
        <v>3.5874354658749219E-2</v>
      </c>
      <c r="AU120" s="204">
        <v>1</v>
      </c>
      <c r="AV120" s="155">
        <v>1.8911098923958471E-5</v>
      </c>
      <c r="AW120" s="204">
        <v>5224</v>
      </c>
      <c r="AX120" s="155">
        <v>9.8791580778759047E-2</v>
      </c>
      <c r="AY120" s="204">
        <v>509</v>
      </c>
      <c r="AZ120" s="155">
        <v>9.6257493522948611E-3</v>
      </c>
      <c r="BA120" s="204">
        <v>4715</v>
      </c>
      <c r="BB120" s="155">
        <v>8.9165831426464198E-2</v>
      </c>
      <c r="BC120" s="204">
        <v>30663</v>
      </c>
      <c r="BD120" s="155">
        <v>0.5798710263053386</v>
      </c>
      <c r="BE120" s="204">
        <v>273</v>
      </c>
      <c r="BF120" s="155">
        <v>5.1627300062406624E-3</v>
      </c>
      <c r="BG120" s="204">
        <v>12405</v>
      </c>
      <c r="BH120" s="155">
        <v>0.23459218215170483</v>
      </c>
      <c r="BI120" s="204">
        <v>3424</v>
      </c>
      <c r="BJ120" s="155">
        <v>6.4751602715633808E-2</v>
      </c>
      <c r="BK120" s="204">
        <v>8981</v>
      </c>
      <c r="BL120" s="155">
        <v>0.16984057943607103</v>
      </c>
    </row>
    <row r="121" spans="34:64">
      <c r="AH121" s="209">
        <v>36</v>
      </c>
      <c r="AI121" s="47" t="s">
        <v>2</v>
      </c>
      <c r="AJ121" s="204">
        <v>14741</v>
      </c>
      <c r="AK121" s="104">
        <v>5699</v>
      </c>
      <c r="AL121" s="204">
        <v>9042</v>
      </c>
      <c r="AM121" s="204">
        <v>837</v>
      </c>
      <c r="AN121" s="155">
        <v>5.6780408384777152E-2</v>
      </c>
      <c r="AO121" s="204">
        <v>984</v>
      </c>
      <c r="AP121" s="155">
        <v>6.6752594803608983E-2</v>
      </c>
      <c r="AQ121" s="204">
        <v>6</v>
      </c>
      <c r="AR121" s="155">
        <v>4.0702801709517671E-4</v>
      </c>
      <c r="AS121" s="204">
        <v>978</v>
      </c>
      <c r="AT121" s="155">
        <v>6.6345566786513807E-2</v>
      </c>
      <c r="AU121" s="204">
        <v>744</v>
      </c>
      <c r="AV121" s="155">
        <v>5.0471474119801914E-2</v>
      </c>
      <c r="AW121" s="204">
        <v>3134</v>
      </c>
      <c r="AX121" s="155">
        <v>0.21260430092938065</v>
      </c>
      <c r="AY121" s="204">
        <v>276</v>
      </c>
      <c r="AZ121" s="155">
        <v>1.872328878637813E-2</v>
      </c>
      <c r="BA121" s="204">
        <v>2858</v>
      </c>
      <c r="BB121" s="155">
        <v>0.19388101214300252</v>
      </c>
      <c r="BC121" s="204">
        <v>6032</v>
      </c>
      <c r="BD121" s="155">
        <v>0.40919883318635097</v>
      </c>
      <c r="BE121" s="204">
        <v>81</v>
      </c>
      <c r="BF121" s="155">
        <v>5.4948782307848859E-3</v>
      </c>
      <c r="BG121" s="204">
        <v>2929</v>
      </c>
      <c r="BH121" s="155">
        <v>0.19869751034529542</v>
      </c>
      <c r="BI121" s="204">
        <v>774</v>
      </c>
      <c r="BJ121" s="155">
        <v>5.2506614205277795E-2</v>
      </c>
      <c r="BK121" s="204">
        <v>2155</v>
      </c>
      <c r="BL121" s="155">
        <v>0.14619089614001765</v>
      </c>
    </row>
    <row r="122" spans="34:64">
      <c r="AH122" s="209">
        <v>37</v>
      </c>
      <c r="AI122" s="47" t="s">
        <v>3</v>
      </c>
      <c r="AJ122" s="204">
        <v>44931</v>
      </c>
      <c r="AK122" s="104">
        <v>14190</v>
      </c>
      <c r="AL122" s="204">
        <v>30741</v>
      </c>
      <c r="AM122" s="204">
        <v>2208</v>
      </c>
      <c r="AN122" s="155">
        <v>4.9142017760566203E-2</v>
      </c>
      <c r="AO122" s="204">
        <v>3780</v>
      </c>
      <c r="AP122" s="155">
        <v>8.4128997796621488E-2</v>
      </c>
      <c r="AQ122" s="204">
        <v>847</v>
      </c>
      <c r="AR122" s="155">
        <v>1.8851127284057776E-2</v>
      </c>
      <c r="AS122" s="204">
        <v>2933</v>
      </c>
      <c r="AT122" s="155">
        <v>6.5277870512563715E-2</v>
      </c>
      <c r="AU122" s="204">
        <v>1</v>
      </c>
      <c r="AV122" s="155">
        <v>2.2256348623444839E-5</v>
      </c>
      <c r="AW122" s="204">
        <v>8201</v>
      </c>
      <c r="AX122" s="155">
        <v>0.18252431506087111</v>
      </c>
      <c r="AY122" s="204">
        <v>676</v>
      </c>
      <c r="AZ122" s="155">
        <v>1.5045291669448711E-2</v>
      </c>
      <c r="BA122" s="204">
        <v>7525</v>
      </c>
      <c r="BB122" s="155">
        <v>0.1674790233914224</v>
      </c>
      <c r="BC122" s="204">
        <v>21788</v>
      </c>
      <c r="BD122" s="155">
        <v>0.4849213238076161</v>
      </c>
      <c r="BE122" s="204">
        <v>204</v>
      </c>
      <c r="BF122" s="155">
        <v>4.5402951191827468E-3</v>
      </c>
      <c r="BG122" s="204">
        <v>8749</v>
      </c>
      <c r="BH122" s="155">
        <v>0.19472079410651888</v>
      </c>
      <c r="BI122" s="204">
        <v>2457</v>
      </c>
      <c r="BJ122" s="155">
        <v>5.4683848567803964E-2</v>
      </c>
      <c r="BK122" s="204">
        <v>6292</v>
      </c>
      <c r="BL122" s="155">
        <v>0.14003694553871493</v>
      </c>
    </row>
    <row r="123" spans="34:64">
      <c r="AH123" s="209">
        <v>38</v>
      </c>
      <c r="AI123" s="96" t="s">
        <v>45</v>
      </c>
      <c r="AJ123" s="204">
        <v>9375</v>
      </c>
      <c r="AK123" s="104">
        <v>2142</v>
      </c>
      <c r="AL123" s="204">
        <v>7233</v>
      </c>
      <c r="AM123" s="204">
        <v>333</v>
      </c>
      <c r="AN123" s="155">
        <v>3.5520000000000003E-2</v>
      </c>
      <c r="AO123" s="204">
        <v>672</v>
      </c>
      <c r="AP123" s="155">
        <v>7.1679999999999994E-2</v>
      </c>
      <c r="AQ123" s="204">
        <v>148</v>
      </c>
      <c r="AR123" s="155">
        <v>1.5786666666666668E-2</v>
      </c>
      <c r="AS123" s="204">
        <v>524</v>
      </c>
      <c r="AT123" s="155">
        <v>5.5893333333333337E-2</v>
      </c>
      <c r="AU123" s="204">
        <v>1</v>
      </c>
      <c r="AV123" s="155">
        <v>1.0666666666666667E-4</v>
      </c>
      <c r="AW123" s="204">
        <v>1136</v>
      </c>
      <c r="AX123" s="155">
        <v>0.12117333333333333</v>
      </c>
      <c r="AY123" s="204">
        <v>77</v>
      </c>
      <c r="AZ123" s="155">
        <v>8.2133333333333329E-3</v>
      </c>
      <c r="BA123" s="204">
        <v>1059</v>
      </c>
      <c r="BB123" s="155">
        <v>0.11296</v>
      </c>
      <c r="BC123" s="204">
        <v>5417</v>
      </c>
      <c r="BD123" s="155">
        <v>0.57781333333333329</v>
      </c>
      <c r="BE123" s="204">
        <v>48</v>
      </c>
      <c r="BF123" s="155">
        <v>5.1200000000000004E-3</v>
      </c>
      <c r="BG123" s="204">
        <v>1768</v>
      </c>
      <c r="BH123" s="155">
        <v>0.18858666666666668</v>
      </c>
      <c r="BI123" s="204">
        <v>520</v>
      </c>
      <c r="BJ123" s="155">
        <v>5.5466666666666664E-2</v>
      </c>
      <c r="BK123" s="204">
        <v>1248</v>
      </c>
      <c r="BL123" s="155">
        <v>0.13311999999999999</v>
      </c>
    </row>
    <row r="124" spans="34:64">
      <c r="AH124" s="209">
        <v>39</v>
      </c>
      <c r="AI124" s="96" t="s">
        <v>8</v>
      </c>
      <c r="AJ124" s="204">
        <v>53878</v>
      </c>
      <c r="AK124" s="104">
        <v>15144</v>
      </c>
      <c r="AL124" s="204">
        <v>38734</v>
      </c>
      <c r="AM124" s="204">
        <v>2434</v>
      </c>
      <c r="AN124" s="155">
        <v>4.5176138683692788E-2</v>
      </c>
      <c r="AO124" s="204">
        <v>4130</v>
      </c>
      <c r="AP124" s="155">
        <v>7.6654664241434356E-2</v>
      </c>
      <c r="AQ124" s="204">
        <v>1363</v>
      </c>
      <c r="AR124" s="155">
        <v>2.5297895244812355E-2</v>
      </c>
      <c r="AS124" s="204">
        <v>2767</v>
      </c>
      <c r="AT124" s="155">
        <v>5.1356768996621997E-2</v>
      </c>
      <c r="AU124" s="204">
        <v>23</v>
      </c>
      <c r="AV124" s="155">
        <v>4.2689038197408959E-4</v>
      </c>
      <c r="AW124" s="204">
        <v>8557</v>
      </c>
      <c r="AX124" s="155">
        <v>0.15882178254575152</v>
      </c>
      <c r="AY124" s="204">
        <v>790</v>
      </c>
      <c r="AZ124" s="155">
        <v>1.466275659824047E-2</v>
      </c>
      <c r="BA124" s="204">
        <v>7767</v>
      </c>
      <c r="BB124" s="155">
        <v>0.14415902594751104</v>
      </c>
      <c r="BC124" s="204">
        <v>27431</v>
      </c>
      <c r="BD124" s="155">
        <v>0.5091317420839675</v>
      </c>
      <c r="BE124" s="204">
        <v>234</v>
      </c>
      <c r="BF124" s="155">
        <v>4.343145625301607E-3</v>
      </c>
      <c r="BG124" s="204">
        <v>11069</v>
      </c>
      <c r="BH124" s="155">
        <v>0.20544563643787817</v>
      </c>
      <c r="BI124" s="204">
        <v>3114</v>
      </c>
      <c r="BJ124" s="155">
        <v>5.7797245629013699E-2</v>
      </c>
      <c r="BK124" s="204">
        <v>7955</v>
      </c>
      <c r="BL124" s="155">
        <v>0.14764839080886447</v>
      </c>
    </row>
    <row r="125" spans="34:64">
      <c r="AH125" s="209">
        <v>40</v>
      </c>
      <c r="AI125" s="96" t="s">
        <v>46</v>
      </c>
      <c r="AJ125" s="204">
        <v>11491</v>
      </c>
      <c r="AK125" s="104">
        <v>2067</v>
      </c>
      <c r="AL125" s="204">
        <v>9424</v>
      </c>
      <c r="AM125" s="204">
        <v>253</v>
      </c>
      <c r="AN125" s="155">
        <v>2.2017230876338004E-2</v>
      </c>
      <c r="AO125" s="204">
        <v>647</v>
      </c>
      <c r="AP125" s="155">
        <v>5.630493429640588E-2</v>
      </c>
      <c r="AQ125" s="204">
        <v>176</v>
      </c>
      <c r="AR125" s="155">
        <v>1.5316334522669915E-2</v>
      </c>
      <c r="AS125" s="204">
        <v>471</v>
      </c>
      <c r="AT125" s="155">
        <v>4.0988599773735965E-2</v>
      </c>
      <c r="AU125" s="204">
        <v>0</v>
      </c>
      <c r="AV125" s="155">
        <v>0</v>
      </c>
      <c r="AW125" s="204">
        <v>1167</v>
      </c>
      <c r="AX125" s="155">
        <v>0.10155774084065791</v>
      </c>
      <c r="AY125" s="204">
        <v>107</v>
      </c>
      <c r="AZ125" s="155">
        <v>9.3116351927595518E-3</v>
      </c>
      <c r="BA125" s="204">
        <v>1060</v>
      </c>
      <c r="BB125" s="155">
        <v>9.2246105647898355E-2</v>
      </c>
      <c r="BC125" s="204">
        <v>6956</v>
      </c>
      <c r="BD125" s="155">
        <v>0.6053433121573405</v>
      </c>
      <c r="BE125" s="204">
        <v>60</v>
      </c>
      <c r="BF125" s="155">
        <v>5.221477678182926E-3</v>
      </c>
      <c r="BG125" s="204">
        <v>2408</v>
      </c>
      <c r="BH125" s="155">
        <v>0.20955530415107476</v>
      </c>
      <c r="BI125" s="204">
        <v>585</v>
      </c>
      <c r="BJ125" s="155">
        <v>5.0909407362283526E-2</v>
      </c>
      <c r="BK125" s="204">
        <v>1823</v>
      </c>
      <c r="BL125" s="155">
        <v>0.15864589678879124</v>
      </c>
    </row>
    <row r="126" spans="34:64">
      <c r="AH126" s="209">
        <v>41</v>
      </c>
      <c r="AI126" s="96" t="s">
        <v>13</v>
      </c>
      <c r="AJ126" s="204">
        <v>21201</v>
      </c>
      <c r="AK126" s="104">
        <v>2529</v>
      </c>
      <c r="AL126" s="204">
        <v>18672</v>
      </c>
      <c r="AM126" s="204">
        <v>240</v>
      </c>
      <c r="AN126" s="155">
        <v>1.1320220744304514E-2</v>
      </c>
      <c r="AO126" s="204">
        <v>735</v>
      </c>
      <c r="AP126" s="155">
        <v>3.4668176029432576E-2</v>
      </c>
      <c r="AQ126" s="204">
        <v>203</v>
      </c>
      <c r="AR126" s="155">
        <v>9.5750200462242346E-3</v>
      </c>
      <c r="AS126" s="204">
        <v>532</v>
      </c>
      <c r="AT126" s="155">
        <v>2.509315598320834E-2</v>
      </c>
      <c r="AU126" s="204">
        <v>0</v>
      </c>
      <c r="AV126" s="155">
        <v>0</v>
      </c>
      <c r="AW126" s="204">
        <v>1554</v>
      </c>
      <c r="AX126" s="155">
        <v>7.3298429319371722E-2</v>
      </c>
      <c r="AY126" s="204">
        <v>217</v>
      </c>
      <c r="AZ126" s="155">
        <v>1.0235366256308664E-2</v>
      </c>
      <c r="BA126" s="204">
        <v>1337</v>
      </c>
      <c r="BB126" s="155">
        <v>6.3063063063063057E-2</v>
      </c>
      <c r="BC126" s="204">
        <v>13823</v>
      </c>
      <c r="BD126" s="155">
        <v>0.65199754728550541</v>
      </c>
      <c r="BE126" s="204">
        <v>119</v>
      </c>
      <c r="BF126" s="155">
        <v>5.6129427857176551E-3</v>
      </c>
      <c r="BG126" s="204">
        <v>4730</v>
      </c>
      <c r="BH126" s="155">
        <v>0.22310268383566814</v>
      </c>
      <c r="BI126" s="204">
        <v>1413</v>
      </c>
      <c r="BJ126" s="155">
        <v>6.664779963209283E-2</v>
      </c>
      <c r="BK126" s="204">
        <v>3317</v>
      </c>
      <c r="BL126" s="155">
        <v>0.15645488420357531</v>
      </c>
    </row>
    <row r="127" spans="34:64">
      <c r="AH127" s="209">
        <v>42</v>
      </c>
      <c r="AI127" s="96" t="s">
        <v>14</v>
      </c>
      <c r="AJ127" s="204">
        <v>55914</v>
      </c>
      <c r="AK127" s="104">
        <v>10377</v>
      </c>
      <c r="AL127" s="204">
        <v>45537</v>
      </c>
      <c r="AM127" s="204">
        <v>1621</v>
      </c>
      <c r="AN127" s="155">
        <v>2.8990950388096005E-2</v>
      </c>
      <c r="AO127" s="204">
        <v>2818</v>
      </c>
      <c r="AP127" s="155">
        <v>5.0398826769682013E-2</v>
      </c>
      <c r="AQ127" s="204">
        <v>812</v>
      </c>
      <c r="AR127" s="155">
        <v>1.4522302106806882E-2</v>
      </c>
      <c r="AS127" s="204">
        <v>2006</v>
      </c>
      <c r="AT127" s="155">
        <v>3.587652466287513E-2</v>
      </c>
      <c r="AU127" s="204">
        <v>0</v>
      </c>
      <c r="AV127" s="155">
        <v>0</v>
      </c>
      <c r="AW127" s="204">
        <v>5938</v>
      </c>
      <c r="AX127" s="155">
        <v>0.1061988053081518</v>
      </c>
      <c r="AY127" s="204">
        <v>640</v>
      </c>
      <c r="AZ127" s="155">
        <v>1.1446149443788675E-2</v>
      </c>
      <c r="BA127" s="204">
        <v>5298</v>
      </c>
      <c r="BB127" s="155">
        <v>9.4752655864363128E-2</v>
      </c>
      <c r="BC127" s="204">
        <v>32864</v>
      </c>
      <c r="BD127" s="155">
        <v>0.5877597739385485</v>
      </c>
      <c r="BE127" s="204">
        <v>281</v>
      </c>
      <c r="BF127" s="155">
        <v>5.0255749901634656E-3</v>
      </c>
      <c r="BG127" s="204">
        <v>12392</v>
      </c>
      <c r="BH127" s="155">
        <v>0.22162606860535822</v>
      </c>
      <c r="BI127" s="204">
        <v>3528</v>
      </c>
      <c r="BJ127" s="155">
        <v>6.3096898808885069E-2</v>
      </c>
      <c r="BK127" s="204">
        <v>8864</v>
      </c>
      <c r="BL127" s="155">
        <v>0.15852916979647316</v>
      </c>
    </row>
    <row r="128" spans="34:64">
      <c r="AH128" s="209">
        <v>43</v>
      </c>
      <c r="AI128" s="96" t="s">
        <v>9</v>
      </c>
      <c r="AJ128" s="204">
        <v>33807</v>
      </c>
      <c r="AK128" s="104">
        <v>7683</v>
      </c>
      <c r="AL128" s="204">
        <v>26124</v>
      </c>
      <c r="AM128" s="204">
        <v>1312</v>
      </c>
      <c r="AN128" s="155">
        <v>3.8808530777649598E-2</v>
      </c>
      <c r="AO128" s="204">
        <v>2179</v>
      </c>
      <c r="AP128" s="155">
        <v>6.4454107137575059E-2</v>
      </c>
      <c r="AQ128" s="204">
        <v>605</v>
      </c>
      <c r="AR128" s="155">
        <v>1.7895702073535066E-2</v>
      </c>
      <c r="AS128" s="204">
        <v>1574</v>
      </c>
      <c r="AT128" s="155">
        <v>4.6558405064039993E-2</v>
      </c>
      <c r="AU128" s="204">
        <v>3</v>
      </c>
      <c r="AV128" s="155">
        <v>8.8739018546454877E-5</v>
      </c>
      <c r="AW128" s="204">
        <v>4189</v>
      </c>
      <c r="AX128" s="155">
        <v>0.12390924956369982</v>
      </c>
      <c r="AY128" s="204">
        <v>427</v>
      </c>
      <c r="AZ128" s="155">
        <v>1.263052030644541E-2</v>
      </c>
      <c r="BA128" s="204">
        <v>3762</v>
      </c>
      <c r="BB128" s="155">
        <v>0.11127872925725442</v>
      </c>
      <c r="BC128" s="204">
        <v>18208</v>
      </c>
      <c r="BD128" s="155">
        <v>0.53858668323128345</v>
      </c>
      <c r="BE128" s="204">
        <v>181</v>
      </c>
      <c r="BF128" s="155">
        <v>5.3539207856361107E-3</v>
      </c>
      <c r="BG128" s="204">
        <v>7735</v>
      </c>
      <c r="BH128" s="155">
        <v>0.22879876948560948</v>
      </c>
      <c r="BI128" s="204">
        <v>2147</v>
      </c>
      <c r="BJ128" s="155">
        <v>6.3507557606412871E-2</v>
      </c>
      <c r="BK128" s="204">
        <v>5588</v>
      </c>
      <c r="BL128" s="155">
        <v>0.16529121187919663</v>
      </c>
    </row>
    <row r="129" spans="34:64">
      <c r="AH129" s="209">
        <v>44</v>
      </c>
      <c r="AI129" s="96" t="s">
        <v>21</v>
      </c>
      <c r="AJ129" s="204">
        <v>37892</v>
      </c>
      <c r="AK129" s="104">
        <v>8542</v>
      </c>
      <c r="AL129" s="204">
        <v>29350</v>
      </c>
      <c r="AM129" s="204">
        <v>1620</v>
      </c>
      <c r="AN129" s="155">
        <v>4.2753087723002216E-2</v>
      </c>
      <c r="AO129" s="204">
        <v>2341</v>
      </c>
      <c r="AP129" s="155">
        <v>6.1780850839227276E-2</v>
      </c>
      <c r="AQ129" s="204">
        <v>726</v>
      </c>
      <c r="AR129" s="155">
        <v>1.915971709067877E-2</v>
      </c>
      <c r="AS129" s="204">
        <v>1615</v>
      </c>
      <c r="AT129" s="155">
        <v>4.2621133748548506E-2</v>
      </c>
      <c r="AU129" s="204">
        <v>64</v>
      </c>
      <c r="AV129" s="155">
        <v>1.689010873007495E-3</v>
      </c>
      <c r="AW129" s="204">
        <v>4517</v>
      </c>
      <c r="AX129" s="155">
        <v>0.11920722052148211</v>
      </c>
      <c r="AY129" s="204">
        <v>416</v>
      </c>
      <c r="AZ129" s="155">
        <v>1.0978570674548717E-2</v>
      </c>
      <c r="BA129" s="204">
        <v>4101</v>
      </c>
      <c r="BB129" s="155">
        <v>0.10822864984693339</v>
      </c>
      <c r="BC129" s="204">
        <v>21248</v>
      </c>
      <c r="BD129" s="155">
        <v>0.56075160983848837</v>
      </c>
      <c r="BE129" s="204">
        <v>206</v>
      </c>
      <c r="BF129" s="155">
        <v>5.4365037474928745E-3</v>
      </c>
      <c r="BG129" s="204">
        <v>7896</v>
      </c>
      <c r="BH129" s="155">
        <v>0.20838171645729969</v>
      </c>
      <c r="BI129" s="204">
        <v>2338</v>
      </c>
      <c r="BJ129" s="155">
        <v>6.1701678454555049E-2</v>
      </c>
      <c r="BK129" s="204">
        <v>5558</v>
      </c>
      <c r="BL129" s="155">
        <v>0.14668003800274465</v>
      </c>
    </row>
    <row r="130" spans="34:64">
      <c r="AH130" s="209">
        <v>45</v>
      </c>
      <c r="AI130" s="96" t="s">
        <v>47</v>
      </c>
      <c r="AJ130" s="204">
        <v>13007</v>
      </c>
      <c r="AK130" s="104">
        <v>2143</v>
      </c>
      <c r="AL130" s="204">
        <v>10864</v>
      </c>
      <c r="AM130" s="204">
        <v>356</v>
      </c>
      <c r="AN130" s="155">
        <v>2.7369877758130236E-2</v>
      </c>
      <c r="AO130" s="204">
        <v>623</v>
      </c>
      <c r="AP130" s="155">
        <v>4.7897286076727913E-2</v>
      </c>
      <c r="AQ130" s="204">
        <v>172</v>
      </c>
      <c r="AR130" s="155">
        <v>1.3223648804489891E-2</v>
      </c>
      <c r="AS130" s="204">
        <v>451</v>
      </c>
      <c r="AT130" s="155">
        <v>3.4673637272238024E-2</v>
      </c>
      <c r="AU130" s="204">
        <v>0</v>
      </c>
      <c r="AV130" s="155">
        <v>0</v>
      </c>
      <c r="AW130" s="204">
        <v>1164</v>
      </c>
      <c r="AX130" s="155">
        <v>8.9490274467594375E-2</v>
      </c>
      <c r="AY130" s="204">
        <v>100</v>
      </c>
      <c r="AZ130" s="155">
        <v>7.6881679095871453E-3</v>
      </c>
      <c r="BA130" s="204">
        <v>1064</v>
      </c>
      <c r="BB130" s="155">
        <v>8.1802106558007223E-2</v>
      </c>
      <c r="BC130" s="204">
        <v>8366</v>
      </c>
      <c r="BD130" s="155">
        <v>0.64319212731606057</v>
      </c>
      <c r="BE130" s="204">
        <v>57</v>
      </c>
      <c r="BF130" s="155">
        <v>4.382255708464673E-3</v>
      </c>
      <c r="BG130" s="204">
        <v>2441</v>
      </c>
      <c r="BH130" s="155">
        <v>0.18766817867302221</v>
      </c>
      <c r="BI130" s="204">
        <v>722</v>
      </c>
      <c r="BJ130" s="155">
        <v>5.5508572307219187E-2</v>
      </c>
      <c r="BK130" s="204">
        <v>1719</v>
      </c>
      <c r="BL130" s="155">
        <v>0.13215960636580304</v>
      </c>
    </row>
    <row r="131" spans="34:64">
      <c r="AH131" s="209">
        <v>46</v>
      </c>
      <c r="AI131" s="96" t="s">
        <v>25</v>
      </c>
      <c r="AJ131" s="204">
        <v>16496</v>
      </c>
      <c r="AK131" s="104">
        <v>4502</v>
      </c>
      <c r="AL131" s="204">
        <v>11994</v>
      </c>
      <c r="AM131" s="204">
        <v>647</v>
      </c>
      <c r="AN131" s="155">
        <v>3.9221629485935987E-2</v>
      </c>
      <c r="AO131" s="204">
        <v>1379</v>
      </c>
      <c r="AP131" s="155">
        <v>8.3596023278370513E-2</v>
      </c>
      <c r="AQ131" s="204">
        <v>383</v>
      </c>
      <c r="AR131" s="155">
        <v>2.3217749757516972E-2</v>
      </c>
      <c r="AS131" s="204">
        <v>996</v>
      </c>
      <c r="AT131" s="155">
        <v>6.0378273520853537E-2</v>
      </c>
      <c r="AU131" s="204">
        <v>9</v>
      </c>
      <c r="AV131" s="155">
        <v>5.4558680892337536E-4</v>
      </c>
      <c r="AW131" s="204">
        <v>2467</v>
      </c>
      <c r="AX131" s="155">
        <v>0.1495514064015519</v>
      </c>
      <c r="AY131" s="204">
        <v>205</v>
      </c>
      <c r="AZ131" s="155">
        <v>1.242725509214355E-2</v>
      </c>
      <c r="BA131" s="204">
        <v>2262</v>
      </c>
      <c r="BB131" s="155">
        <v>0.13712415130940833</v>
      </c>
      <c r="BC131" s="204">
        <v>8758</v>
      </c>
      <c r="BD131" s="155">
        <v>0.53091658583899126</v>
      </c>
      <c r="BE131" s="204">
        <v>77</v>
      </c>
      <c r="BF131" s="155">
        <v>4.667798254122211E-3</v>
      </c>
      <c r="BG131" s="204">
        <v>3159</v>
      </c>
      <c r="BH131" s="155">
        <v>0.19150096993210475</v>
      </c>
      <c r="BI131" s="204">
        <v>823</v>
      </c>
      <c r="BJ131" s="155">
        <v>4.9890882638215325E-2</v>
      </c>
      <c r="BK131" s="204">
        <v>2336</v>
      </c>
      <c r="BL131" s="155">
        <v>0.14161008729388944</v>
      </c>
    </row>
    <row r="132" spans="34:64">
      <c r="AH132" s="209">
        <v>47</v>
      </c>
      <c r="AI132" s="96" t="s">
        <v>15</v>
      </c>
      <c r="AJ132" s="204">
        <v>34157</v>
      </c>
      <c r="AK132" s="104">
        <v>8744</v>
      </c>
      <c r="AL132" s="204">
        <v>25413</v>
      </c>
      <c r="AM132" s="204">
        <v>1341</v>
      </c>
      <c r="AN132" s="155">
        <v>3.9259888163480403E-2</v>
      </c>
      <c r="AO132" s="204">
        <v>2443</v>
      </c>
      <c r="AP132" s="155">
        <v>7.1522674707966152E-2</v>
      </c>
      <c r="AQ132" s="204">
        <v>778</v>
      </c>
      <c r="AR132" s="155">
        <v>2.2777175981497203E-2</v>
      </c>
      <c r="AS132" s="204">
        <v>1665</v>
      </c>
      <c r="AT132" s="155">
        <v>4.8745498726468953E-2</v>
      </c>
      <c r="AU132" s="204">
        <v>3</v>
      </c>
      <c r="AV132" s="155">
        <v>8.7829727435079189E-5</v>
      </c>
      <c r="AW132" s="204">
        <v>4957</v>
      </c>
      <c r="AX132" s="155">
        <v>0.14512398629856252</v>
      </c>
      <c r="AY132" s="204">
        <v>513</v>
      </c>
      <c r="AZ132" s="155">
        <v>1.5018883391398542E-2</v>
      </c>
      <c r="BA132" s="204">
        <v>4444</v>
      </c>
      <c r="BB132" s="155">
        <v>0.13010510290716398</v>
      </c>
      <c r="BC132" s="204">
        <v>18231</v>
      </c>
      <c r="BD132" s="155">
        <v>0.53374125362297631</v>
      </c>
      <c r="BE132" s="204">
        <v>162</v>
      </c>
      <c r="BF132" s="155">
        <v>4.7428052814942768E-3</v>
      </c>
      <c r="BG132" s="204">
        <v>7020</v>
      </c>
      <c r="BH132" s="155">
        <v>0.20552156219808532</v>
      </c>
      <c r="BI132" s="204">
        <v>1835</v>
      </c>
      <c r="BJ132" s="155">
        <v>5.3722516614456775E-2</v>
      </c>
      <c r="BK132" s="204">
        <v>5185</v>
      </c>
      <c r="BL132" s="155">
        <v>0.15179904558362853</v>
      </c>
    </row>
    <row r="133" spans="34:64">
      <c r="AH133" s="209">
        <v>48</v>
      </c>
      <c r="AI133" s="96" t="s">
        <v>26</v>
      </c>
      <c r="AJ133" s="204">
        <v>18292</v>
      </c>
      <c r="AK133" s="104">
        <v>5012</v>
      </c>
      <c r="AL133" s="204">
        <v>13280</v>
      </c>
      <c r="AM133" s="204">
        <v>807</v>
      </c>
      <c r="AN133" s="155">
        <v>4.4117647058823532E-2</v>
      </c>
      <c r="AO133" s="204">
        <v>1361</v>
      </c>
      <c r="AP133" s="155">
        <v>7.4404111086813912E-2</v>
      </c>
      <c r="AQ133" s="204">
        <v>288</v>
      </c>
      <c r="AR133" s="155">
        <v>1.5744587797944458E-2</v>
      </c>
      <c r="AS133" s="204">
        <v>1073</v>
      </c>
      <c r="AT133" s="155">
        <v>5.8659523288869454E-2</v>
      </c>
      <c r="AU133" s="204">
        <v>31</v>
      </c>
      <c r="AV133" s="155">
        <v>1.6947299365842991E-3</v>
      </c>
      <c r="AW133" s="204">
        <v>2813</v>
      </c>
      <c r="AX133" s="155">
        <v>0.15378307456811721</v>
      </c>
      <c r="AY133" s="204">
        <v>246</v>
      </c>
      <c r="AZ133" s="155">
        <v>1.344850207741089E-2</v>
      </c>
      <c r="BA133" s="204">
        <v>2567</v>
      </c>
      <c r="BB133" s="155">
        <v>0.14033457249070633</v>
      </c>
      <c r="BC133" s="204">
        <v>9405</v>
      </c>
      <c r="BD133" s="155">
        <v>0.51415919527662368</v>
      </c>
      <c r="BE133" s="204">
        <v>71</v>
      </c>
      <c r="BF133" s="155">
        <v>3.8814782418543628E-3</v>
      </c>
      <c r="BG133" s="204">
        <v>3804</v>
      </c>
      <c r="BH133" s="155">
        <v>0.20795976383118303</v>
      </c>
      <c r="BI133" s="204">
        <v>1027</v>
      </c>
      <c r="BJ133" s="155">
        <v>5.6144762737808877E-2</v>
      </c>
      <c r="BK133" s="204">
        <v>2777</v>
      </c>
      <c r="BL133" s="155">
        <v>0.15181500109337415</v>
      </c>
    </row>
    <row r="134" spans="34:64">
      <c r="AH134" s="209">
        <v>49</v>
      </c>
      <c r="AI134" s="96" t="s">
        <v>27</v>
      </c>
      <c r="AJ134" s="204">
        <v>18618</v>
      </c>
      <c r="AK134" s="104">
        <v>2633</v>
      </c>
      <c r="AL134" s="204">
        <v>15985</v>
      </c>
      <c r="AM134" s="204">
        <v>374</v>
      </c>
      <c r="AN134" s="155">
        <v>2.0088086797722633E-2</v>
      </c>
      <c r="AO134" s="204">
        <v>775</v>
      </c>
      <c r="AP134" s="155">
        <v>4.1626383070147169E-2</v>
      </c>
      <c r="AQ134" s="204">
        <v>210</v>
      </c>
      <c r="AR134" s="155">
        <v>1.1279407025459234E-2</v>
      </c>
      <c r="AS134" s="204">
        <v>565</v>
      </c>
      <c r="AT134" s="155">
        <v>3.0346976044687935E-2</v>
      </c>
      <c r="AU134" s="204">
        <v>0</v>
      </c>
      <c r="AV134" s="155">
        <v>0</v>
      </c>
      <c r="AW134" s="204">
        <v>1484</v>
      </c>
      <c r="AX134" s="155">
        <v>7.9707809646578587E-2</v>
      </c>
      <c r="AY134" s="204">
        <v>137</v>
      </c>
      <c r="AZ134" s="155">
        <v>7.3584702975614995E-3</v>
      </c>
      <c r="BA134" s="204">
        <v>1347</v>
      </c>
      <c r="BB134" s="155">
        <v>7.2349339349017078E-2</v>
      </c>
      <c r="BC134" s="204">
        <v>11954</v>
      </c>
      <c r="BD134" s="155">
        <v>0.64206681705876034</v>
      </c>
      <c r="BE134" s="204">
        <v>82</v>
      </c>
      <c r="BF134" s="155">
        <v>4.4043398861317003E-3</v>
      </c>
      <c r="BG134" s="204">
        <v>3949</v>
      </c>
      <c r="BH134" s="155">
        <v>0.21210656354065957</v>
      </c>
      <c r="BI134" s="204">
        <v>1153</v>
      </c>
      <c r="BJ134" s="155">
        <v>6.1929315715973786E-2</v>
      </c>
      <c r="BK134" s="204">
        <v>2796</v>
      </c>
      <c r="BL134" s="155">
        <v>0.15017724782468578</v>
      </c>
    </row>
    <row r="135" spans="34:64">
      <c r="AH135" s="209">
        <v>50</v>
      </c>
      <c r="AI135" s="96" t="s">
        <v>16</v>
      </c>
      <c r="AJ135" s="204">
        <v>16422</v>
      </c>
      <c r="AK135" s="104">
        <v>3370</v>
      </c>
      <c r="AL135" s="204">
        <v>13052</v>
      </c>
      <c r="AM135" s="204">
        <v>534</v>
      </c>
      <c r="AN135" s="155">
        <v>3.2517354767994153E-2</v>
      </c>
      <c r="AO135" s="204">
        <v>930</v>
      </c>
      <c r="AP135" s="155">
        <v>5.6631348191450492E-2</v>
      </c>
      <c r="AQ135" s="204">
        <v>335</v>
      </c>
      <c r="AR135" s="155">
        <v>2.039946413347948E-2</v>
      </c>
      <c r="AS135" s="204">
        <v>595</v>
      </c>
      <c r="AT135" s="155">
        <v>3.6231884057971016E-2</v>
      </c>
      <c r="AU135" s="204">
        <v>0</v>
      </c>
      <c r="AV135" s="155">
        <v>0</v>
      </c>
      <c r="AW135" s="204">
        <v>1906</v>
      </c>
      <c r="AX135" s="155">
        <v>0.11606381683108026</v>
      </c>
      <c r="AY135" s="204">
        <v>161</v>
      </c>
      <c r="AZ135" s="155">
        <v>9.8039215686274508E-3</v>
      </c>
      <c r="BA135" s="204">
        <v>1745</v>
      </c>
      <c r="BB135" s="155">
        <v>0.1062598952624528</v>
      </c>
      <c r="BC135" s="204">
        <v>9505</v>
      </c>
      <c r="BD135" s="155">
        <v>0.57879673608573867</v>
      </c>
      <c r="BE135" s="204">
        <v>94</v>
      </c>
      <c r="BF135" s="155">
        <v>5.7240287419315552E-3</v>
      </c>
      <c r="BG135" s="204">
        <v>3453</v>
      </c>
      <c r="BH135" s="155">
        <v>0.21026671538180489</v>
      </c>
      <c r="BI135" s="204">
        <v>840</v>
      </c>
      <c r="BJ135" s="155">
        <v>5.1150895140664961E-2</v>
      </c>
      <c r="BK135" s="204">
        <v>2613</v>
      </c>
      <c r="BL135" s="155">
        <v>0.15911582024113993</v>
      </c>
    </row>
    <row r="136" spans="34:64">
      <c r="AH136" s="209">
        <v>51</v>
      </c>
      <c r="AI136" s="96" t="s">
        <v>48</v>
      </c>
      <c r="AJ136" s="204">
        <v>21745</v>
      </c>
      <c r="AK136" s="104">
        <v>6327</v>
      </c>
      <c r="AL136" s="204">
        <v>15418</v>
      </c>
      <c r="AM136" s="204">
        <v>847</v>
      </c>
      <c r="AN136" s="155">
        <v>3.8951483099563117E-2</v>
      </c>
      <c r="AO136" s="204">
        <v>1767</v>
      </c>
      <c r="AP136" s="155">
        <v>8.1260059783858363E-2</v>
      </c>
      <c r="AQ136" s="204">
        <v>430</v>
      </c>
      <c r="AR136" s="155">
        <v>1.9774660841572776E-2</v>
      </c>
      <c r="AS136" s="204">
        <v>1337</v>
      </c>
      <c r="AT136" s="155">
        <v>6.148539894228558E-2</v>
      </c>
      <c r="AU136" s="204">
        <v>38</v>
      </c>
      <c r="AV136" s="155">
        <v>1.7475281673948035E-3</v>
      </c>
      <c r="AW136" s="204">
        <v>3675</v>
      </c>
      <c r="AX136" s="155">
        <v>0.1690043688204185</v>
      </c>
      <c r="AY136" s="204">
        <v>314</v>
      </c>
      <c r="AZ136" s="155">
        <v>1.4440101172683375E-2</v>
      </c>
      <c r="BA136" s="204">
        <v>3361</v>
      </c>
      <c r="BB136" s="155">
        <v>0.15456426764773512</v>
      </c>
      <c r="BC136" s="204">
        <v>10806</v>
      </c>
      <c r="BD136" s="155">
        <v>0.49694182570705908</v>
      </c>
      <c r="BE136" s="204">
        <v>112</v>
      </c>
      <c r="BF136" s="155">
        <v>5.1506093354794207E-3</v>
      </c>
      <c r="BG136" s="204">
        <v>4500</v>
      </c>
      <c r="BH136" s="155">
        <v>0.20694412508622673</v>
      </c>
      <c r="BI136" s="204">
        <v>1226</v>
      </c>
      <c r="BJ136" s="155">
        <v>5.638077719015866E-2</v>
      </c>
      <c r="BK136" s="204">
        <v>3274</v>
      </c>
      <c r="BL136" s="155">
        <v>0.15056334789606807</v>
      </c>
    </row>
    <row r="137" spans="34:64">
      <c r="AH137" s="209">
        <v>52</v>
      </c>
      <c r="AI137" s="96" t="s">
        <v>4</v>
      </c>
      <c r="AJ137" s="204">
        <v>17967</v>
      </c>
      <c r="AK137" s="104">
        <v>4492</v>
      </c>
      <c r="AL137" s="204">
        <v>13475</v>
      </c>
      <c r="AM137" s="204">
        <v>626</v>
      </c>
      <c r="AN137" s="155">
        <v>3.4841654143707906E-2</v>
      </c>
      <c r="AO137" s="204">
        <v>1114</v>
      </c>
      <c r="AP137" s="155">
        <v>6.2002560249346021E-2</v>
      </c>
      <c r="AQ137" s="204">
        <v>272</v>
      </c>
      <c r="AR137" s="155">
        <v>1.5138865698224523E-2</v>
      </c>
      <c r="AS137" s="204">
        <v>842</v>
      </c>
      <c r="AT137" s="155">
        <v>4.68636945511215E-2</v>
      </c>
      <c r="AU137" s="204">
        <v>29</v>
      </c>
      <c r="AV137" s="155">
        <v>1.6140702398842323E-3</v>
      </c>
      <c r="AW137" s="204">
        <v>2723</v>
      </c>
      <c r="AX137" s="155">
        <v>0.15155562976568152</v>
      </c>
      <c r="AY137" s="204">
        <v>252</v>
      </c>
      <c r="AZ137" s="155">
        <v>1.402571380864919E-2</v>
      </c>
      <c r="BA137" s="204">
        <v>2471</v>
      </c>
      <c r="BB137" s="155">
        <v>0.13752991595703234</v>
      </c>
      <c r="BC137" s="204">
        <v>9380</v>
      </c>
      <c r="BD137" s="155">
        <v>0.52206823621083098</v>
      </c>
      <c r="BE137" s="204">
        <v>125</v>
      </c>
      <c r="BF137" s="155">
        <v>6.9571993098458285E-3</v>
      </c>
      <c r="BG137" s="204">
        <v>3970</v>
      </c>
      <c r="BH137" s="155">
        <v>0.22096065008070351</v>
      </c>
      <c r="BI137" s="204">
        <v>1117</v>
      </c>
      <c r="BJ137" s="155">
        <v>6.2169533032782325E-2</v>
      </c>
      <c r="BK137" s="204">
        <v>2853</v>
      </c>
      <c r="BL137" s="155">
        <v>0.15879111704792118</v>
      </c>
    </row>
    <row r="138" spans="34:64">
      <c r="AH138" s="209">
        <v>53</v>
      </c>
      <c r="AI138" s="96" t="s">
        <v>22</v>
      </c>
      <c r="AJ138" s="204">
        <v>10047</v>
      </c>
      <c r="AK138" s="104">
        <v>2121</v>
      </c>
      <c r="AL138" s="204">
        <v>7926</v>
      </c>
      <c r="AM138" s="204">
        <v>355</v>
      </c>
      <c r="AN138" s="155">
        <v>3.533393052652533E-2</v>
      </c>
      <c r="AO138" s="204">
        <v>573</v>
      </c>
      <c r="AP138" s="155">
        <v>5.7031949835771874E-2</v>
      </c>
      <c r="AQ138" s="204">
        <v>149</v>
      </c>
      <c r="AR138" s="155">
        <v>1.4830297601274012E-2</v>
      </c>
      <c r="AS138" s="204">
        <v>424</v>
      </c>
      <c r="AT138" s="155">
        <v>4.2201652234497858E-2</v>
      </c>
      <c r="AU138" s="204">
        <v>0</v>
      </c>
      <c r="AV138" s="155">
        <v>0</v>
      </c>
      <c r="AW138" s="204">
        <v>1193</v>
      </c>
      <c r="AX138" s="155">
        <v>0.11874191300885836</v>
      </c>
      <c r="AY138" s="204">
        <v>111</v>
      </c>
      <c r="AZ138" s="155">
        <v>1.1048074051955807E-2</v>
      </c>
      <c r="BA138" s="204">
        <v>1082</v>
      </c>
      <c r="BB138" s="155">
        <v>0.10769383895690256</v>
      </c>
      <c r="BC138" s="204">
        <v>5880</v>
      </c>
      <c r="BD138" s="155">
        <v>0.58524932815765895</v>
      </c>
      <c r="BE138" s="204">
        <v>50</v>
      </c>
      <c r="BF138" s="155">
        <v>4.9766099333134273E-3</v>
      </c>
      <c r="BG138" s="204">
        <v>1996</v>
      </c>
      <c r="BH138" s="155">
        <v>0.198666268537872</v>
      </c>
      <c r="BI138" s="204">
        <v>554</v>
      </c>
      <c r="BJ138" s="155">
        <v>5.5140838061112772E-2</v>
      </c>
      <c r="BK138" s="204">
        <v>1442</v>
      </c>
      <c r="BL138" s="155">
        <v>0.14352543047675922</v>
      </c>
    </row>
    <row r="139" spans="34:64">
      <c r="AH139" s="209">
        <v>54</v>
      </c>
      <c r="AI139" s="96" t="s">
        <v>28</v>
      </c>
      <c r="AJ139" s="204">
        <v>16654</v>
      </c>
      <c r="AK139" s="104">
        <v>4703</v>
      </c>
      <c r="AL139" s="204">
        <v>11951</v>
      </c>
      <c r="AM139" s="204">
        <v>845</v>
      </c>
      <c r="AN139" s="155">
        <v>5.0738561306593009E-2</v>
      </c>
      <c r="AO139" s="204">
        <v>1296</v>
      </c>
      <c r="AP139" s="155">
        <v>7.7819142548336731E-2</v>
      </c>
      <c r="AQ139" s="204">
        <v>340</v>
      </c>
      <c r="AR139" s="155">
        <v>2.0415515792001921E-2</v>
      </c>
      <c r="AS139" s="204">
        <v>956</v>
      </c>
      <c r="AT139" s="155">
        <v>5.7403626756334813E-2</v>
      </c>
      <c r="AU139" s="204">
        <v>1</v>
      </c>
      <c r="AV139" s="155">
        <v>6.0045634682358595E-5</v>
      </c>
      <c r="AW139" s="204">
        <v>2561</v>
      </c>
      <c r="AX139" s="155">
        <v>0.15377687042152036</v>
      </c>
      <c r="AY139" s="204">
        <v>257</v>
      </c>
      <c r="AZ139" s="155">
        <v>1.5431728113366159E-2</v>
      </c>
      <c r="BA139" s="204">
        <v>2304</v>
      </c>
      <c r="BB139" s="155">
        <v>0.1383451423081542</v>
      </c>
      <c r="BC139" s="204">
        <v>8458</v>
      </c>
      <c r="BD139" s="155">
        <v>0.50786597814338896</v>
      </c>
      <c r="BE139" s="204">
        <v>64</v>
      </c>
      <c r="BF139" s="155">
        <v>3.8429206196709501E-3</v>
      </c>
      <c r="BG139" s="204">
        <v>3429</v>
      </c>
      <c r="BH139" s="155">
        <v>0.20589648132580762</v>
      </c>
      <c r="BI139" s="204">
        <v>917</v>
      </c>
      <c r="BJ139" s="155">
        <v>5.5061847003722832E-2</v>
      </c>
      <c r="BK139" s="204">
        <v>2512</v>
      </c>
      <c r="BL139" s="155">
        <v>0.15083463432208477</v>
      </c>
    </row>
    <row r="140" spans="34:64">
      <c r="AH140" s="209">
        <v>55</v>
      </c>
      <c r="AI140" s="96" t="s">
        <v>17</v>
      </c>
      <c r="AJ140" s="204">
        <v>17503</v>
      </c>
      <c r="AK140" s="104">
        <v>4192</v>
      </c>
      <c r="AL140" s="204">
        <v>13311</v>
      </c>
      <c r="AM140" s="204">
        <v>550</v>
      </c>
      <c r="AN140" s="155">
        <v>3.1423184596926244E-2</v>
      </c>
      <c r="AO140" s="204">
        <v>1166</v>
      </c>
      <c r="AP140" s="155">
        <v>6.6617151345483627E-2</v>
      </c>
      <c r="AQ140" s="204">
        <v>369</v>
      </c>
      <c r="AR140" s="155">
        <v>2.1082100211392334E-2</v>
      </c>
      <c r="AS140" s="204">
        <v>797</v>
      </c>
      <c r="AT140" s="155">
        <v>4.5535051134091301E-2</v>
      </c>
      <c r="AU140" s="204">
        <v>0</v>
      </c>
      <c r="AV140" s="155">
        <v>0</v>
      </c>
      <c r="AW140" s="204">
        <v>2476</v>
      </c>
      <c r="AX140" s="155">
        <v>0.14146146374907159</v>
      </c>
      <c r="AY140" s="204">
        <v>223</v>
      </c>
      <c r="AZ140" s="155">
        <v>1.2740673027481003E-2</v>
      </c>
      <c r="BA140" s="204">
        <v>2253</v>
      </c>
      <c r="BB140" s="155">
        <v>0.12872079072159059</v>
      </c>
      <c r="BC140" s="204">
        <v>9721</v>
      </c>
      <c r="BD140" s="155">
        <v>0.55539050448494542</v>
      </c>
      <c r="BE140" s="204">
        <v>74</v>
      </c>
      <c r="BF140" s="155">
        <v>4.2278466548591673E-3</v>
      </c>
      <c r="BG140" s="204">
        <v>3516</v>
      </c>
      <c r="BH140" s="155">
        <v>0.20087984916871393</v>
      </c>
      <c r="BI140" s="204">
        <v>886</v>
      </c>
      <c r="BJ140" s="155">
        <v>5.0619893732503002E-2</v>
      </c>
      <c r="BK140" s="204">
        <v>2630</v>
      </c>
      <c r="BL140" s="155">
        <v>0.15025995543621093</v>
      </c>
    </row>
    <row r="141" spans="34:64">
      <c r="AH141" s="209">
        <v>56</v>
      </c>
      <c r="AI141" s="96" t="s">
        <v>10</v>
      </c>
      <c r="AJ141" s="204">
        <v>11001</v>
      </c>
      <c r="AK141" s="104">
        <v>1700</v>
      </c>
      <c r="AL141" s="204">
        <v>9301</v>
      </c>
      <c r="AM141" s="204">
        <v>247</v>
      </c>
      <c r="AN141" s="155">
        <v>2.2452504317789293E-2</v>
      </c>
      <c r="AO141" s="204">
        <v>500</v>
      </c>
      <c r="AP141" s="155">
        <v>4.5450413598763749E-2</v>
      </c>
      <c r="AQ141" s="204">
        <v>113</v>
      </c>
      <c r="AR141" s="155">
        <v>1.0271793473320608E-2</v>
      </c>
      <c r="AS141" s="204">
        <v>387</v>
      </c>
      <c r="AT141" s="155">
        <v>3.5178620125443143E-2</v>
      </c>
      <c r="AU141" s="204">
        <v>0</v>
      </c>
      <c r="AV141" s="155">
        <v>0</v>
      </c>
      <c r="AW141" s="204">
        <v>953</v>
      </c>
      <c r="AX141" s="155">
        <v>8.6628488319243704E-2</v>
      </c>
      <c r="AY141" s="204">
        <v>125</v>
      </c>
      <c r="AZ141" s="155">
        <v>1.1362603399690937E-2</v>
      </c>
      <c r="BA141" s="204">
        <v>828</v>
      </c>
      <c r="BB141" s="155">
        <v>7.5265884919552772E-2</v>
      </c>
      <c r="BC141" s="204">
        <v>6881</v>
      </c>
      <c r="BD141" s="155">
        <v>0.62548859194618667</v>
      </c>
      <c r="BE141" s="204">
        <v>59</v>
      </c>
      <c r="BF141" s="155">
        <v>5.3631488046541227E-3</v>
      </c>
      <c r="BG141" s="204">
        <v>2361</v>
      </c>
      <c r="BH141" s="155">
        <v>0.21461685301336242</v>
      </c>
      <c r="BI141" s="204">
        <v>689</v>
      </c>
      <c r="BJ141" s="155">
        <v>6.2630669939096439E-2</v>
      </c>
      <c r="BK141" s="204">
        <v>1672</v>
      </c>
      <c r="BL141" s="155">
        <v>0.15198618307426598</v>
      </c>
    </row>
    <row r="142" spans="34:64">
      <c r="AH142" s="209">
        <v>57</v>
      </c>
      <c r="AI142" s="96" t="s">
        <v>49</v>
      </c>
      <c r="AJ142" s="204">
        <v>8042</v>
      </c>
      <c r="AK142" s="104">
        <v>1362</v>
      </c>
      <c r="AL142" s="204">
        <v>6680</v>
      </c>
      <c r="AM142" s="204">
        <v>230</v>
      </c>
      <c r="AN142" s="155">
        <v>2.8599850783387216E-2</v>
      </c>
      <c r="AO142" s="204">
        <v>395</v>
      </c>
      <c r="AP142" s="155">
        <v>4.9117135041034571E-2</v>
      </c>
      <c r="AQ142" s="204">
        <v>82</v>
      </c>
      <c r="AR142" s="155">
        <v>1.0196468540164138E-2</v>
      </c>
      <c r="AS142" s="204">
        <v>313</v>
      </c>
      <c r="AT142" s="155">
        <v>3.8920666500870428E-2</v>
      </c>
      <c r="AU142" s="204">
        <v>0</v>
      </c>
      <c r="AV142" s="155">
        <v>0</v>
      </c>
      <c r="AW142" s="204">
        <v>737</v>
      </c>
      <c r="AX142" s="155">
        <v>9.1643869684158163E-2</v>
      </c>
      <c r="AY142" s="204">
        <v>62</v>
      </c>
      <c r="AZ142" s="155">
        <v>7.709524993782641E-3</v>
      </c>
      <c r="BA142" s="204">
        <v>675</v>
      </c>
      <c r="BB142" s="155">
        <v>8.3934344690375529E-2</v>
      </c>
      <c r="BC142" s="204">
        <v>4995</v>
      </c>
      <c r="BD142" s="155">
        <v>0.62111415070877896</v>
      </c>
      <c r="BE142" s="204">
        <v>44</v>
      </c>
      <c r="BF142" s="155">
        <v>5.4712758020392938E-3</v>
      </c>
      <c r="BG142" s="204">
        <v>1641</v>
      </c>
      <c r="BH142" s="155">
        <v>0.20405371798060185</v>
      </c>
      <c r="BI142" s="204">
        <v>458</v>
      </c>
      <c r="BJ142" s="155">
        <v>5.6951007212136286E-2</v>
      </c>
      <c r="BK142" s="204">
        <v>1183</v>
      </c>
      <c r="BL142" s="155">
        <v>0.14710271076846557</v>
      </c>
    </row>
    <row r="143" spans="34:64">
      <c r="AH143" s="209">
        <v>58</v>
      </c>
      <c r="AI143" s="96" t="s">
        <v>29</v>
      </c>
      <c r="AJ143" s="204">
        <v>9372</v>
      </c>
      <c r="AK143" s="104">
        <v>3060</v>
      </c>
      <c r="AL143" s="204">
        <v>6312</v>
      </c>
      <c r="AM143" s="204">
        <v>614</v>
      </c>
      <c r="AN143" s="155">
        <v>6.5514297908664101E-2</v>
      </c>
      <c r="AO143" s="204">
        <v>894</v>
      </c>
      <c r="AP143" s="155">
        <v>9.5390524967989762E-2</v>
      </c>
      <c r="AQ143" s="204">
        <v>211</v>
      </c>
      <c r="AR143" s="155">
        <v>2.2513871105420403E-2</v>
      </c>
      <c r="AS143" s="204">
        <v>683</v>
      </c>
      <c r="AT143" s="155">
        <v>7.2876653862569349E-2</v>
      </c>
      <c r="AU143" s="204">
        <v>0</v>
      </c>
      <c r="AV143" s="155">
        <v>0</v>
      </c>
      <c r="AW143" s="204">
        <v>1552</v>
      </c>
      <c r="AX143" s="155">
        <v>0.16559965855740505</v>
      </c>
      <c r="AY143" s="204">
        <v>144</v>
      </c>
      <c r="AZ143" s="155">
        <v>1.5364916773367477E-2</v>
      </c>
      <c r="BA143" s="204">
        <v>1408</v>
      </c>
      <c r="BB143" s="155">
        <v>0.15023474178403756</v>
      </c>
      <c r="BC143" s="204">
        <v>4437</v>
      </c>
      <c r="BD143" s="155">
        <v>0.47343149807938539</v>
      </c>
      <c r="BE143" s="204">
        <v>33</v>
      </c>
      <c r="BF143" s="155">
        <v>3.5211267605633804E-3</v>
      </c>
      <c r="BG143" s="204">
        <v>1842</v>
      </c>
      <c r="BH143" s="155">
        <v>0.19654289372599232</v>
      </c>
      <c r="BI143" s="204">
        <v>571</v>
      </c>
      <c r="BJ143" s="155">
        <v>6.0926163038839097E-2</v>
      </c>
      <c r="BK143" s="204">
        <v>1271</v>
      </c>
      <c r="BL143" s="155">
        <v>0.13561673068715321</v>
      </c>
    </row>
    <row r="144" spans="34:64">
      <c r="AH144" s="209">
        <v>59</v>
      </c>
      <c r="AI144" s="96" t="s">
        <v>23</v>
      </c>
      <c r="AJ144" s="204">
        <v>67969</v>
      </c>
      <c r="AK144" s="104">
        <v>12023</v>
      </c>
      <c r="AL144" s="204">
        <v>55946</v>
      </c>
      <c r="AM144" s="204">
        <v>1608</v>
      </c>
      <c r="AN144" s="155">
        <v>2.3657844017125455E-2</v>
      </c>
      <c r="AO144" s="204">
        <v>2879</v>
      </c>
      <c r="AP144" s="155">
        <v>4.2357545351557328E-2</v>
      </c>
      <c r="AQ144" s="204">
        <v>903</v>
      </c>
      <c r="AR144" s="155">
        <v>1.3285468375288734E-2</v>
      </c>
      <c r="AS144" s="204">
        <v>1976</v>
      </c>
      <c r="AT144" s="155">
        <v>2.9072076976268593E-2</v>
      </c>
      <c r="AU144" s="204">
        <v>60</v>
      </c>
      <c r="AV144" s="155">
        <v>8.8275537377333784E-4</v>
      </c>
      <c r="AW144" s="204">
        <v>7476</v>
      </c>
      <c r="AX144" s="155">
        <v>0.10999131957215789</v>
      </c>
      <c r="AY144" s="204">
        <v>707</v>
      </c>
      <c r="AZ144" s="155">
        <v>1.0401800820962497E-2</v>
      </c>
      <c r="BA144" s="204">
        <v>6769</v>
      </c>
      <c r="BB144" s="155">
        <v>9.9589518751195399E-2</v>
      </c>
      <c r="BC144" s="204">
        <v>40666</v>
      </c>
      <c r="BD144" s="155">
        <v>0.59830216716444262</v>
      </c>
      <c r="BE144" s="204">
        <v>324</v>
      </c>
      <c r="BF144" s="155">
        <v>4.7668790183760246E-3</v>
      </c>
      <c r="BG144" s="204">
        <v>14956</v>
      </c>
      <c r="BH144" s="155">
        <v>0.22004148950256736</v>
      </c>
      <c r="BI144" s="204">
        <v>4263</v>
      </c>
      <c r="BJ144" s="155">
        <v>6.271976930659566E-2</v>
      </c>
      <c r="BK144" s="204">
        <v>10693</v>
      </c>
      <c r="BL144" s="155">
        <v>0.15732172019597168</v>
      </c>
    </row>
    <row r="145" spans="34:64">
      <c r="AH145" s="209">
        <v>60</v>
      </c>
      <c r="AI145" s="96" t="s">
        <v>50</v>
      </c>
      <c r="AJ145" s="204">
        <v>8766</v>
      </c>
      <c r="AK145" s="104">
        <v>1405</v>
      </c>
      <c r="AL145" s="204">
        <v>7361</v>
      </c>
      <c r="AM145" s="204">
        <v>209</v>
      </c>
      <c r="AN145" s="155">
        <v>2.3842117271275384E-2</v>
      </c>
      <c r="AO145" s="204">
        <v>381</v>
      </c>
      <c r="AP145" s="155">
        <v>4.3463381245722105E-2</v>
      </c>
      <c r="AQ145" s="204">
        <v>95</v>
      </c>
      <c r="AR145" s="155">
        <v>1.0837326032397902E-2</v>
      </c>
      <c r="AS145" s="204">
        <v>286</v>
      </c>
      <c r="AT145" s="155">
        <v>3.2626055213324207E-2</v>
      </c>
      <c r="AU145" s="204">
        <v>0</v>
      </c>
      <c r="AV145" s="155">
        <v>0</v>
      </c>
      <c r="AW145" s="204">
        <v>815</v>
      </c>
      <c r="AX145" s="155">
        <v>9.2972849646360933E-2</v>
      </c>
      <c r="AY145" s="204">
        <v>84</v>
      </c>
      <c r="AZ145" s="155">
        <v>9.5824777549623538E-3</v>
      </c>
      <c r="BA145" s="204">
        <v>731</v>
      </c>
      <c r="BB145" s="155">
        <v>8.3390371891398585E-2</v>
      </c>
      <c r="BC145" s="204">
        <v>5416</v>
      </c>
      <c r="BD145" s="155">
        <v>0.6178416609628109</v>
      </c>
      <c r="BE145" s="204">
        <v>47</v>
      </c>
      <c r="BF145" s="155">
        <v>5.3616244581336982E-3</v>
      </c>
      <c r="BG145" s="204">
        <v>1898</v>
      </c>
      <c r="BH145" s="155">
        <v>0.21651836641569702</v>
      </c>
      <c r="BI145" s="204">
        <v>523</v>
      </c>
      <c r="BJ145" s="155">
        <v>5.966233173625371E-2</v>
      </c>
      <c r="BK145" s="204">
        <v>1375</v>
      </c>
      <c r="BL145" s="155">
        <v>0.15685603467944331</v>
      </c>
    </row>
    <row r="146" spans="34:64">
      <c r="AH146" s="209">
        <v>61</v>
      </c>
      <c r="AI146" s="96" t="s">
        <v>18</v>
      </c>
      <c r="AJ146" s="204">
        <v>7681</v>
      </c>
      <c r="AK146" s="104">
        <v>1566</v>
      </c>
      <c r="AL146" s="204">
        <v>6115</v>
      </c>
      <c r="AM146" s="204">
        <v>258</v>
      </c>
      <c r="AN146" s="155">
        <v>3.358937638328343E-2</v>
      </c>
      <c r="AO146" s="204">
        <v>453</v>
      </c>
      <c r="AP146" s="155">
        <v>5.8976695742741829E-2</v>
      </c>
      <c r="AQ146" s="204">
        <v>149</v>
      </c>
      <c r="AR146" s="155">
        <v>1.9398515818252832E-2</v>
      </c>
      <c r="AS146" s="204">
        <v>304</v>
      </c>
      <c r="AT146" s="155">
        <v>3.9578179924488997E-2</v>
      </c>
      <c r="AU146" s="204">
        <v>0</v>
      </c>
      <c r="AV146" s="155">
        <v>0</v>
      </c>
      <c r="AW146" s="204">
        <v>855</v>
      </c>
      <c r="AX146" s="155">
        <v>0.11131363103762532</v>
      </c>
      <c r="AY146" s="204">
        <v>96</v>
      </c>
      <c r="AZ146" s="155">
        <v>1.2498372607733368E-2</v>
      </c>
      <c r="BA146" s="204">
        <v>759</v>
      </c>
      <c r="BB146" s="155">
        <v>9.8815258429891945E-2</v>
      </c>
      <c r="BC146" s="204">
        <v>4410</v>
      </c>
      <c r="BD146" s="155">
        <v>0.57414399166775154</v>
      </c>
      <c r="BE146" s="204">
        <v>50</v>
      </c>
      <c r="BF146" s="155">
        <v>6.5095690665277961E-3</v>
      </c>
      <c r="BG146" s="204">
        <v>1655</v>
      </c>
      <c r="BH146" s="155">
        <v>0.21546673610207004</v>
      </c>
      <c r="BI146" s="204">
        <v>458</v>
      </c>
      <c r="BJ146" s="155">
        <v>5.9627652649394611E-2</v>
      </c>
      <c r="BK146" s="204">
        <v>1197</v>
      </c>
      <c r="BL146" s="155">
        <v>0.15583908345267544</v>
      </c>
    </row>
    <row r="147" spans="34:64">
      <c r="AH147" s="209">
        <v>62</v>
      </c>
      <c r="AI147" s="96" t="s">
        <v>19</v>
      </c>
      <c r="AJ147" s="204">
        <v>11546</v>
      </c>
      <c r="AK147" s="104">
        <v>1802</v>
      </c>
      <c r="AL147" s="204">
        <v>9744</v>
      </c>
      <c r="AM147" s="204">
        <v>264</v>
      </c>
      <c r="AN147" s="155">
        <v>2.2865061493157805E-2</v>
      </c>
      <c r="AO147" s="204">
        <v>546</v>
      </c>
      <c r="AP147" s="155">
        <v>4.7289104451758185E-2</v>
      </c>
      <c r="AQ147" s="204">
        <v>171</v>
      </c>
      <c r="AR147" s="155">
        <v>1.4810323921704486E-2</v>
      </c>
      <c r="AS147" s="204">
        <v>375</v>
      </c>
      <c r="AT147" s="155">
        <v>3.2478780530053701E-2</v>
      </c>
      <c r="AU147" s="204">
        <v>1</v>
      </c>
      <c r="AV147" s="155">
        <v>8.6610081413476532E-5</v>
      </c>
      <c r="AW147" s="204">
        <v>991</v>
      </c>
      <c r="AX147" s="155">
        <v>8.5830590680755242E-2</v>
      </c>
      <c r="AY147" s="204">
        <v>128</v>
      </c>
      <c r="AZ147" s="155">
        <v>1.1086090420924996E-2</v>
      </c>
      <c r="BA147" s="204">
        <v>863</v>
      </c>
      <c r="BB147" s="155">
        <v>7.4744500259830246E-2</v>
      </c>
      <c r="BC147" s="204">
        <v>6989</v>
      </c>
      <c r="BD147" s="155">
        <v>0.60531785899878743</v>
      </c>
      <c r="BE147" s="204">
        <v>62</v>
      </c>
      <c r="BF147" s="155">
        <v>5.3698250476355448E-3</v>
      </c>
      <c r="BG147" s="204">
        <v>2693</v>
      </c>
      <c r="BH147" s="155">
        <v>0.2332409492464923</v>
      </c>
      <c r="BI147" s="204">
        <v>827</v>
      </c>
      <c r="BJ147" s="155">
        <v>7.1626537328945084E-2</v>
      </c>
      <c r="BK147" s="204">
        <v>1866</v>
      </c>
      <c r="BL147" s="155">
        <v>0.16161441191754719</v>
      </c>
    </row>
    <row r="148" spans="34:64">
      <c r="AH148" s="209">
        <v>63</v>
      </c>
      <c r="AI148" s="96" t="s">
        <v>30</v>
      </c>
      <c r="AJ148" s="204">
        <v>8349</v>
      </c>
      <c r="AK148" s="104">
        <v>2142</v>
      </c>
      <c r="AL148" s="204">
        <v>6207</v>
      </c>
      <c r="AM148" s="204">
        <v>336</v>
      </c>
      <c r="AN148" s="155">
        <v>4.0244340639597559E-2</v>
      </c>
      <c r="AO148" s="204">
        <v>594</v>
      </c>
      <c r="AP148" s="155">
        <v>7.1146245059288543E-2</v>
      </c>
      <c r="AQ148" s="204">
        <v>172</v>
      </c>
      <c r="AR148" s="155">
        <v>2.0601269613127322E-2</v>
      </c>
      <c r="AS148" s="204">
        <v>422</v>
      </c>
      <c r="AT148" s="155">
        <v>5.0544975446161218E-2</v>
      </c>
      <c r="AU148" s="204">
        <v>0</v>
      </c>
      <c r="AV148" s="155">
        <v>0</v>
      </c>
      <c r="AW148" s="204">
        <v>1212</v>
      </c>
      <c r="AX148" s="155">
        <v>0.14516708587854832</v>
      </c>
      <c r="AY148" s="204">
        <v>128</v>
      </c>
      <c r="AZ148" s="155">
        <v>1.5331177386513356E-2</v>
      </c>
      <c r="BA148" s="204">
        <v>1084</v>
      </c>
      <c r="BB148" s="155">
        <v>0.12983590849203497</v>
      </c>
      <c r="BC148" s="204">
        <v>4448</v>
      </c>
      <c r="BD148" s="155">
        <v>0.53275841418133907</v>
      </c>
      <c r="BE148" s="204">
        <v>44</v>
      </c>
      <c r="BF148" s="155">
        <v>5.270092226613966E-3</v>
      </c>
      <c r="BG148" s="204">
        <v>1715</v>
      </c>
      <c r="BH148" s="155">
        <v>0.20541382201461253</v>
      </c>
      <c r="BI148" s="204">
        <v>436</v>
      </c>
      <c r="BJ148" s="155">
        <v>5.2221822972811117E-2</v>
      </c>
      <c r="BK148" s="204">
        <v>1279</v>
      </c>
      <c r="BL148" s="155">
        <v>0.15319199904180142</v>
      </c>
    </row>
    <row r="149" spans="34:64">
      <c r="AH149" s="209">
        <v>64</v>
      </c>
      <c r="AI149" s="96" t="s">
        <v>51</v>
      </c>
      <c r="AJ149" s="204">
        <v>8672</v>
      </c>
      <c r="AK149" s="104">
        <v>1046</v>
      </c>
      <c r="AL149" s="204">
        <v>7626</v>
      </c>
      <c r="AM149" s="204">
        <v>148</v>
      </c>
      <c r="AN149" s="155">
        <v>1.7066420664206643E-2</v>
      </c>
      <c r="AO149" s="204">
        <v>280</v>
      </c>
      <c r="AP149" s="155">
        <v>3.2287822878228782E-2</v>
      </c>
      <c r="AQ149" s="204">
        <v>94</v>
      </c>
      <c r="AR149" s="155">
        <v>1.0839483394833949E-2</v>
      </c>
      <c r="AS149" s="204">
        <v>186</v>
      </c>
      <c r="AT149" s="155">
        <v>2.1448339483394835E-2</v>
      </c>
      <c r="AU149" s="204">
        <v>6</v>
      </c>
      <c r="AV149" s="155">
        <v>6.9188191881918814E-4</v>
      </c>
      <c r="AW149" s="204">
        <v>612</v>
      </c>
      <c r="AX149" s="155">
        <v>7.0571955719557197E-2</v>
      </c>
      <c r="AY149" s="204">
        <v>72</v>
      </c>
      <c r="AZ149" s="155">
        <v>8.3025830258302586E-3</v>
      </c>
      <c r="BA149" s="204">
        <v>540</v>
      </c>
      <c r="BB149" s="155">
        <v>6.226937269372694E-2</v>
      </c>
      <c r="BC149" s="204">
        <v>5735</v>
      </c>
      <c r="BD149" s="155">
        <v>0.66132380073800734</v>
      </c>
      <c r="BE149" s="204">
        <v>30</v>
      </c>
      <c r="BF149" s="155">
        <v>3.4594095940959409E-3</v>
      </c>
      <c r="BG149" s="204">
        <v>1861</v>
      </c>
      <c r="BH149" s="155">
        <v>0.21459870848708487</v>
      </c>
      <c r="BI149" s="204">
        <v>594</v>
      </c>
      <c r="BJ149" s="155">
        <v>6.8496309963099633E-2</v>
      </c>
      <c r="BK149" s="204">
        <v>1267</v>
      </c>
      <c r="BL149" s="155">
        <v>0.14610239852398524</v>
      </c>
    </row>
    <row r="150" spans="34:64">
      <c r="AH150" s="209">
        <v>65</v>
      </c>
      <c r="AI150" s="96" t="s">
        <v>11</v>
      </c>
      <c r="AJ150" s="204">
        <v>4323</v>
      </c>
      <c r="AK150" s="104">
        <v>832</v>
      </c>
      <c r="AL150" s="204">
        <v>3491</v>
      </c>
      <c r="AM150" s="204">
        <v>173</v>
      </c>
      <c r="AN150" s="155">
        <v>4.0018505667360628E-2</v>
      </c>
      <c r="AO150" s="204">
        <v>250</v>
      </c>
      <c r="AP150" s="155">
        <v>5.7830210501966225E-2</v>
      </c>
      <c r="AQ150" s="204">
        <v>92</v>
      </c>
      <c r="AR150" s="155">
        <v>2.1281517464723572E-2</v>
      </c>
      <c r="AS150" s="204">
        <v>158</v>
      </c>
      <c r="AT150" s="155">
        <v>3.6548693037242654E-2</v>
      </c>
      <c r="AU150" s="204">
        <v>0</v>
      </c>
      <c r="AV150" s="155">
        <v>0</v>
      </c>
      <c r="AW150" s="204">
        <v>409</v>
      </c>
      <c r="AX150" s="155">
        <v>9.4610224381216745E-2</v>
      </c>
      <c r="AY150" s="204">
        <v>41</v>
      </c>
      <c r="AZ150" s="155">
        <v>9.4841545223224612E-3</v>
      </c>
      <c r="BA150" s="204">
        <v>368</v>
      </c>
      <c r="BB150" s="155">
        <v>8.5126069858894288E-2</v>
      </c>
      <c r="BC150" s="204">
        <v>2432</v>
      </c>
      <c r="BD150" s="155">
        <v>0.56257228776312751</v>
      </c>
      <c r="BE150" s="204">
        <v>19</v>
      </c>
      <c r="BF150" s="155">
        <v>4.3950959981494337E-3</v>
      </c>
      <c r="BG150" s="204">
        <v>1040</v>
      </c>
      <c r="BH150" s="155">
        <v>0.2405736756881795</v>
      </c>
      <c r="BI150" s="204">
        <v>324</v>
      </c>
      <c r="BJ150" s="155">
        <v>7.4947952810548224E-2</v>
      </c>
      <c r="BK150" s="204">
        <v>716</v>
      </c>
      <c r="BL150" s="155">
        <v>0.16562572287763128</v>
      </c>
    </row>
    <row r="151" spans="34:64">
      <c r="AH151" s="209">
        <v>66</v>
      </c>
      <c r="AI151" s="96" t="s">
        <v>5</v>
      </c>
      <c r="AJ151" s="204">
        <v>4448</v>
      </c>
      <c r="AK151" s="104">
        <v>2123</v>
      </c>
      <c r="AL151" s="204">
        <v>2325</v>
      </c>
      <c r="AM151" s="204">
        <v>306</v>
      </c>
      <c r="AN151" s="155">
        <v>6.8794964028776981E-2</v>
      </c>
      <c r="AO151" s="204">
        <v>341</v>
      </c>
      <c r="AP151" s="155">
        <v>7.6663669064748197E-2</v>
      </c>
      <c r="AQ151" s="204">
        <v>3</v>
      </c>
      <c r="AR151" s="155">
        <v>6.7446043165467629E-4</v>
      </c>
      <c r="AS151" s="204">
        <v>338</v>
      </c>
      <c r="AT151" s="155">
        <v>7.5989208633093525E-2</v>
      </c>
      <c r="AU151" s="204">
        <v>292</v>
      </c>
      <c r="AV151" s="155">
        <v>6.5647482014388484E-2</v>
      </c>
      <c r="AW151" s="204">
        <v>1184</v>
      </c>
      <c r="AX151" s="155">
        <v>0.26618705035971224</v>
      </c>
      <c r="AY151" s="204">
        <v>168</v>
      </c>
      <c r="AZ151" s="155">
        <v>3.7769784172661872E-2</v>
      </c>
      <c r="BA151" s="204">
        <v>1016</v>
      </c>
      <c r="BB151" s="155">
        <v>0.22841726618705036</v>
      </c>
      <c r="BC151" s="204">
        <v>1512</v>
      </c>
      <c r="BD151" s="155">
        <v>0.33992805755395683</v>
      </c>
      <c r="BE151" s="204">
        <v>19</v>
      </c>
      <c r="BF151" s="155">
        <v>4.27158273381295E-3</v>
      </c>
      <c r="BG151" s="204">
        <v>794</v>
      </c>
      <c r="BH151" s="155">
        <v>0.17850719424460432</v>
      </c>
      <c r="BI151" s="204">
        <v>165</v>
      </c>
      <c r="BJ151" s="155">
        <v>3.7095323741007193E-2</v>
      </c>
      <c r="BK151" s="204">
        <v>629</v>
      </c>
      <c r="BL151" s="155">
        <v>0.14141187050359713</v>
      </c>
    </row>
    <row r="152" spans="34:64">
      <c r="AH152" s="209">
        <v>67</v>
      </c>
      <c r="AI152" s="96" t="s">
        <v>6</v>
      </c>
      <c r="AJ152" s="204">
        <v>1904</v>
      </c>
      <c r="AK152" s="104">
        <v>374</v>
      </c>
      <c r="AL152" s="204">
        <v>1530</v>
      </c>
      <c r="AM152" s="204">
        <v>46</v>
      </c>
      <c r="AN152" s="155">
        <v>2.4159663865546219E-2</v>
      </c>
      <c r="AO152" s="204">
        <v>83</v>
      </c>
      <c r="AP152" s="155">
        <v>4.3592436974789914E-2</v>
      </c>
      <c r="AQ152" s="204">
        <v>10</v>
      </c>
      <c r="AR152" s="155">
        <v>5.2521008403361349E-3</v>
      </c>
      <c r="AS152" s="204">
        <v>73</v>
      </c>
      <c r="AT152" s="155">
        <v>3.8340336134453784E-2</v>
      </c>
      <c r="AU152" s="204">
        <v>18</v>
      </c>
      <c r="AV152" s="155">
        <v>9.4537815126050414E-3</v>
      </c>
      <c r="AW152" s="204">
        <v>227</v>
      </c>
      <c r="AX152" s="155">
        <v>0.11922268907563026</v>
      </c>
      <c r="AY152" s="204">
        <v>32</v>
      </c>
      <c r="AZ152" s="155">
        <v>1.680672268907563E-2</v>
      </c>
      <c r="BA152" s="204">
        <v>195</v>
      </c>
      <c r="BB152" s="155">
        <v>0.10241596638655462</v>
      </c>
      <c r="BC152" s="204">
        <v>1044</v>
      </c>
      <c r="BD152" s="155">
        <v>0.54831932773109249</v>
      </c>
      <c r="BE152" s="204">
        <v>13</v>
      </c>
      <c r="BF152" s="155">
        <v>6.8277310924369748E-3</v>
      </c>
      <c r="BG152" s="204">
        <v>473</v>
      </c>
      <c r="BH152" s="155">
        <v>0.24842436974789917</v>
      </c>
      <c r="BI152" s="204">
        <v>121</v>
      </c>
      <c r="BJ152" s="155">
        <v>6.3550420168067223E-2</v>
      </c>
      <c r="BK152" s="204">
        <v>352</v>
      </c>
      <c r="BL152" s="155">
        <v>0.18487394957983194</v>
      </c>
    </row>
    <row r="153" spans="34:64">
      <c r="AH153" s="209">
        <v>68</v>
      </c>
      <c r="AI153" s="96" t="s">
        <v>52</v>
      </c>
      <c r="AJ153" s="204">
        <v>2575</v>
      </c>
      <c r="AK153" s="104">
        <v>403</v>
      </c>
      <c r="AL153" s="204">
        <v>2172</v>
      </c>
      <c r="AM153" s="204">
        <v>51</v>
      </c>
      <c r="AN153" s="155">
        <v>1.9805825242718445E-2</v>
      </c>
      <c r="AO153" s="204">
        <v>117</v>
      </c>
      <c r="AP153" s="155">
        <v>4.5436893203883492E-2</v>
      </c>
      <c r="AQ153" s="204">
        <v>37</v>
      </c>
      <c r="AR153" s="155">
        <v>1.4368932038834952E-2</v>
      </c>
      <c r="AS153" s="204">
        <v>80</v>
      </c>
      <c r="AT153" s="155">
        <v>3.1067961165048542E-2</v>
      </c>
      <c r="AU153" s="204">
        <v>0</v>
      </c>
      <c r="AV153" s="155">
        <v>0</v>
      </c>
      <c r="AW153" s="204">
        <v>235</v>
      </c>
      <c r="AX153" s="155">
        <v>9.1262135922330095E-2</v>
      </c>
      <c r="AY153" s="204">
        <v>30</v>
      </c>
      <c r="AZ153" s="155">
        <v>1.1650485436893204E-2</v>
      </c>
      <c r="BA153" s="204">
        <v>205</v>
      </c>
      <c r="BB153" s="155">
        <v>7.9611650485436891E-2</v>
      </c>
      <c r="BC153" s="204">
        <v>1616</v>
      </c>
      <c r="BD153" s="155">
        <v>0.62757281553398059</v>
      </c>
      <c r="BE153" s="204">
        <v>9</v>
      </c>
      <c r="BF153" s="155">
        <v>3.4951456310679612E-3</v>
      </c>
      <c r="BG153" s="204">
        <v>547</v>
      </c>
      <c r="BH153" s="155">
        <v>0.21242718446601941</v>
      </c>
      <c r="BI153" s="204">
        <v>146</v>
      </c>
      <c r="BJ153" s="155">
        <v>5.6699029126213593E-2</v>
      </c>
      <c r="BK153" s="204">
        <v>401</v>
      </c>
      <c r="BL153" s="155">
        <v>0.15572815533980583</v>
      </c>
    </row>
    <row r="154" spans="34:64">
      <c r="AH154" s="209">
        <v>69</v>
      </c>
      <c r="AI154" s="96" t="s">
        <v>53</v>
      </c>
      <c r="AJ154" s="204">
        <v>5948</v>
      </c>
      <c r="AK154" s="104">
        <v>936</v>
      </c>
      <c r="AL154" s="204">
        <v>5012</v>
      </c>
      <c r="AM154" s="204">
        <v>146</v>
      </c>
      <c r="AN154" s="155">
        <v>2.4546065904505716E-2</v>
      </c>
      <c r="AO154" s="204">
        <v>284</v>
      </c>
      <c r="AP154" s="155">
        <v>4.774714189643578E-2</v>
      </c>
      <c r="AQ154" s="204">
        <v>69</v>
      </c>
      <c r="AR154" s="155">
        <v>1.160053799596503E-2</v>
      </c>
      <c r="AS154" s="204">
        <v>215</v>
      </c>
      <c r="AT154" s="155">
        <v>3.6146603900470746E-2</v>
      </c>
      <c r="AU154" s="204">
        <v>0</v>
      </c>
      <c r="AV154" s="155">
        <v>0</v>
      </c>
      <c r="AW154" s="204">
        <v>506</v>
      </c>
      <c r="AX154" s="155">
        <v>8.5070611970410229E-2</v>
      </c>
      <c r="AY154" s="204">
        <v>72</v>
      </c>
      <c r="AZ154" s="155">
        <v>1.2104909213180901E-2</v>
      </c>
      <c r="BA154" s="204">
        <v>434</v>
      </c>
      <c r="BB154" s="155">
        <v>7.2965702757229314E-2</v>
      </c>
      <c r="BC154" s="204">
        <v>3669</v>
      </c>
      <c r="BD154" s="155">
        <v>0.61684599865501011</v>
      </c>
      <c r="BE154" s="204">
        <v>24</v>
      </c>
      <c r="BF154" s="155">
        <v>4.0349697377269674E-3</v>
      </c>
      <c r="BG154" s="204">
        <v>1319</v>
      </c>
      <c r="BH154" s="155">
        <v>0.22175521183591124</v>
      </c>
      <c r="BI154" s="204">
        <v>353</v>
      </c>
      <c r="BJ154" s="155">
        <v>5.9347679892400806E-2</v>
      </c>
      <c r="BK154" s="204">
        <v>966</v>
      </c>
      <c r="BL154" s="155">
        <v>0.16240753194351043</v>
      </c>
    </row>
    <row r="155" spans="34:64">
      <c r="AH155" s="209">
        <v>70</v>
      </c>
      <c r="AI155" s="96" t="s">
        <v>54</v>
      </c>
      <c r="AJ155" s="204">
        <v>1040</v>
      </c>
      <c r="AK155" s="104">
        <v>221</v>
      </c>
      <c r="AL155" s="204">
        <v>819</v>
      </c>
      <c r="AM155" s="204">
        <v>29</v>
      </c>
      <c r="AN155" s="155">
        <v>2.7884615384615386E-2</v>
      </c>
      <c r="AO155" s="204">
        <v>79</v>
      </c>
      <c r="AP155" s="155">
        <v>7.5961538461538455E-2</v>
      </c>
      <c r="AQ155" s="204">
        <v>16</v>
      </c>
      <c r="AR155" s="155">
        <v>1.5384615384615385E-2</v>
      </c>
      <c r="AS155" s="204">
        <v>63</v>
      </c>
      <c r="AT155" s="155">
        <v>6.0576923076923077E-2</v>
      </c>
      <c r="AU155" s="204">
        <v>0</v>
      </c>
      <c r="AV155" s="155">
        <v>0</v>
      </c>
      <c r="AW155" s="204">
        <v>113</v>
      </c>
      <c r="AX155" s="155">
        <v>0.10865384615384616</v>
      </c>
      <c r="AY155" s="204">
        <v>7</v>
      </c>
      <c r="AZ155" s="155">
        <v>6.7307692307692311E-3</v>
      </c>
      <c r="BA155" s="204">
        <v>106</v>
      </c>
      <c r="BB155" s="155">
        <v>0.10192307692307692</v>
      </c>
      <c r="BC155" s="204">
        <v>618</v>
      </c>
      <c r="BD155" s="155">
        <v>0.59423076923076923</v>
      </c>
      <c r="BE155" s="204">
        <v>3</v>
      </c>
      <c r="BF155" s="155">
        <v>2.8846153846153848E-3</v>
      </c>
      <c r="BG155" s="204">
        <v>198</v>
      </c>
      <c r="BH155" s="155">
        <v>0.19038461538461537</v>
      </c>
      <c r="BI155" s="204">
        <v>64</v>
      </c>
      <c r="BJ155" s="155">
        <v>6.1538461538461542E-2</v>
      </c>
      <c r="BK155" s="204">
        <v>134</v>
      </c>
      <c r="BL155" s="155">
        <v>0.12884615384615383</v>
      </c>
    </row>
    <row r="156" spans="34:64">
      <c r="AH156" s="209">
        <v>71</v>
      </c>
      <c r="AI156" s="96" t="s">
        <v>55</v>
      </c>
      <c r="AJ156" s="204">
        <v>3167</v>
      </c>
      <c r="AK156" s="104">
        <v>311</v>
      </c>
      <c r="AL156" s="204">
        <v>2856</v>
      </c>
      <c r="AM156" s="204">
        <v>45</v>
      </c>
      <c r="AN156" s="155">
        <v>1.4209030628354911E-2</v>
      </c>
      <c r="AO156" s="204">
        <v>78</v>
      </c>
      <c r="AP156" s="155">
        <v>2.4628986422481843E-2</v>
      </c>
      <c r="AQ156" s="204">
        <v>18</v>
      </c>
      <c r="AR156" s="155">
        <v>5.6836122513419639E-3</v>
      </c>
      <c r="AS156" s="204">
        <v>60</v>
      </c>
      <c r="AT156" s="155">
        <v>1.8945374171139881E-2</v>
      </c>
      <c r="AU156" s="204">
        <v>0</v>
      </c>
      <c r="AV156" s="155">
        <v>0</v>
      </c>
      <c r="AW156" s="204">
        <v>188</v>
      </c>
      <c r="AX156" s="155">
        <v>5.9362172402904957E-2</v>
      </c>
      <c r="AY156" s="204">
        <v>25</v>
      </c>
      <c r="AZ156" s="155">
        <v>7.8939059046416165E-3</v>
      </c>
      <c r="BA156" s="204">
        <v>163</v>
      </c>
      <c r="BB156" s="155">
        <v>5.1468266498263339E-2</v>
      </c>
      <c r="BC156" s="204">
        <v>2115</v>
      </c>
      <c r="BD156" s="155">
        <v>0.66782443953268078</v>
      </c>
      <c r="BE156" s="204">
        <v>11</v>
      </c>
      <c r="BF156" s="155">
        <v>3.4733185980423114E-3</v>
      </c>
      <c r="BG156" s="204">
        <v>730</v>
      </c>
      <c r="BH156" s="155">
        <v>0.2305020524155352</v>
      </c>
      <c r="BI156" s="204">
        <v>217</v>
      </c>
      <c r="BJ156" s="155">
        <v>6.8519103252289229E-2</v>
      </c>
      <c r="BK156" s="204">
        <v>513</v>
      </c>
      <c r="BL156" s="155">
        <v>0.16198294916324599</v>
      </c>
    </row>
    <row r="157" spans="34:64">
      <c r="AH157" s="209">
        <v>72</v>
      </c>
      <c r="AI157" s="96" t="s">
        <v>31</v>
      </c>
      <c r="AJ157" s="204">
        <v>1953</v>
      </c>
      <c r="AK157" s="104">
        <v>470</v>
      </c>
      <c r="AL157" s="204">
        <v>1483</v>
      </c>
      <c r="AM157" s="204">
        <v>84</v>
      </c>
      <c r="AN157" s="155">
        <v>4.3010752688172046E-2</v>
      </c>
      <c r="AO157" s="204">
        <v>123</v>
      </c>
      <c r="AP157" s="155">
        <v>6.2980030721966201E-2</v>
      </c>
      <c r="AQ157" s="204">
        <v>41</v>
      </c>
      <c r="AR157" s="155">
        <v>2.0993343573988736E-2</v>
      </c>
      <c r="AS157" s="204">
        <v>82</v>
      </c>
      <c r="AT157" s="155">
        <v>4.1986687147977472E-2</v>
      </c>
      <c r="AU157" s="204">
        <v>1</v>
      </c>
      <c r="AV157" s="155">
        <v>5.1203277009728623E-4</v>
      </c>
      <c r="AW157" s="204">
        <v>262</v>
      </c>
      <c r="AX157" s="155">
        <v>0.134152585765489</v>
      </c>
      <c r="AY157" s="204">
        <v>25</v>
      </c>
      <c r="AZ157" s="155">
        <v>1.2800819252432157E-2</v>
      </c>
      <c r="BA157" s="204">
        <v>237</v>
      </c>
      <c r="BB157" s="155">
        <v>0.12135176651305683</v>
      </c>
      <c r="BC157" s="204">
        <v>1102</v>
      </c>
      <c r="BD157" s="155">
        <v>0.56426011264720943</v>
      </c>
      <c r="BE157" s="204">
        <v>8</v>
      </c>
      <c r="BF157" s="155">
        <v>4.0962621607782898E-3</v>
      </c>
      <c r="BG157" s="204">
        <v>373</v>
      </c>
      <c r="BH157" s="155">
        <v>0.19098822324628775</v>
      </c>
      <c r="BI157" s="204">
        <v>124</v>
      </c>
      <c r="BJ157" s="155">
        <v>6.3492063492063489E-2</v>
      </c>
      <c r="BK157" s="204">
        <v>249</v>
      </c>
      <c r="BL157" s="155">
        <v>0.12749615975422426</v>
      </c>
    </row>
    <row r="158" spans="34:64">
      <c r="AH158" s="209">
        <v>73</v>
      </c>
      <c r="AI158" s="96" t="s">
        <v>32</v>
      </c>
      <c r="AJ158" s="204">
        <v>2656</v>
      </c>
      <c r="AK158" s="104">
        <v>626</v>
      </c>
      <c r="AL158" s="204">
        <v>2030</v>
      </c>
      <c r="AM158" s="204">
        <v>100</v>
      </c>
      <c r="AN158" s="155">
        <v>3.7650602409638557E-2</v>
      </c>
      <c r="AO158" s="204">
        <v>197</v>
      </c>
      <c r="AP158" s="155">
        <v>7.4171686746987958E-2</v>
      </c>
      <c r="AQ158" s="204">
        <v>71</v>
      </c>
      <c r="AR158" s="155">
        <v>2.6731927710843373E-2</v>
      </c>
      <c r="AS158" s="204">
        <v>126</v>
      </c>
      <c r="AT158" s="155">
        <v>4.7439759036144578E-2</v>
      </c>
      <c r="AU158" s="204">
        <v>0</v>
      </c>
      <c r="AV158" s="155">
        <v>0</v>
      </c>
      <c r="AW158" s="204">
        <v>329</v>
      </c>
      <c r="AX158" s="155">
        <v>0.12387048192771084</v>
      </c>
      <c r="AY158" s="204">
        <v>23</v>
      </c>
      <c r="AZ158" s="155">
        <v>8.6596385542168676E-3</v>
      </c>
      <c r="BA158" s="204">
        <v>306</v>
      </c>
      <c r="BB158" s="155">
        <v>0.11521084337349398</v>
      </c>
      <c r="BC158" s="204">
        <v>1462</v>
      </c>
      <c r="BD158" s="155">
        <v>0.55045180722891562</v>
      </c>
      <c r="BE158" s="204">
        <v>6</v>
      </c>
      <c r="BF158" s="155">
        <v>2.2590361445783132E-3</v>
      </c>
      <c r="BG158" s="204">
        <v>562</v>
      </c>
      <c r="BH158" s="155">
        <v>0.21159638554216867</v>
      </c>
      <c r="BI158" s="204">
        <v>148</v>
      </c>
      <c r="BJ158" s="155">
        <v>5.5722891566265059E-2</v>
      </c>
      <c r="BK158" s="204">
        <v>414</v>
      </c>
      <c r="BL158" s="155">
        <v>0.15587349397590361</v>
      </c>
    </row>
    <row r="159" spans="34:64">
      <c r="AH159" s="209">
        <v>74</v>
      </c>
      <c r="AI159" s="96" t="s">
        <v>33</v>
      </c>
      <c r="AJ159" s="204">
        <v>1201</v>
      </c>
      <c r="AK159" s="104">
        <v>357</v>
      </c>
      <c r="AL159" s="204">
        <v>844</v>
      </c>
      <c r="AM159" s="204">
        <v>78</v>
      </c>
      <c r="AN159" s="155">
        <v>6.4945878434637797E-2</v>
      </c>
      <c r="AO159" s="204">
        <v>112</v>
      </c>
      <c r="AP159" s="155">
        <v>9.3255620316402998E-2</v>
      </c>
      <c r="AQ159" s="204">
        <v>35</v>
      </c>
      <c r="AR159" s="155">
        <v>2.9142381348875937E-2</v>
      </c>
      <c r="AS159" s="204">
        <v>77</v>
      </c>
      <c r="AT159" s="155">
        <v>6.4113238967527061E-2</v>
      </c>
      <c r="AU159" s="204">
        <v>1</v>
      </c>
      <c r="AV159" s="155">
        <v>8.3263946711074107E-4</v>
      </c>
      <c r="AW159" s="204">
        <v>166</v>
      </c>
      <c r="AX159" s="155">
        <v>0.13821815154038303</v>
      </c>
      <c r="AY159" s="204">
        <v>14</v>
      </c>
      <c r="AZ159" s="155">
        <v>1.1656952539550375E-2</v>
      </c>
      <c r="BA159" s="204">
        <v>152</v>
      </c>
      <c r="BB159" s="155">
        <v>0.12656119900083265</v>
      </c>
      <c r="BC159" s="204">
        <v>564</v>
      </c>
      <c r="BD159" s="155">
        <v>0.46960865945045793</v>
      </c>
      <c r="BE159" s="204">
        <v>2</v>
      </c>
      <c r="BF159" s="155">
        <v>1.6652789342214821E-3</v>
      </c>
      <c r="BG159" s="204">
        <v>278</v>
      </c>
      <c r="BH159" s="155">
        <v>0.231473771856786</v>
      </c>
      <c r="BI159" s="204">
        <v>80</v>
      </c>
      <c r="BJ159" s="155">
        <v>6.6611157368859281E-2</v>
      </c>
      <c r="BK159" s="204">
        <v>198</v>
      </c>
      <c r="BL159" s="155">
        <v>0.16486261448792672</v>
      </c>
    </row>
    <row r="160" spans="34:64">
      <c r="AH160" s="275" t="s">
        <v>0</v>
      </c>
      <c r="AI160" s="275"/>
      <c r="AJ160" s="204">
        <v>1171065</v>
      </c>
      <c r="AK160" s="204">
        <v>220525</v>
      </c>
      <c r="AL160" s="204">
        <v>950540</v>
      </c>
      <c r="AM160" s="204">
        <v>33616</v>
      </c>
      <c r="AN160" s="155">
        <v>2.8705494571180934E-2</v>
      </c>
      <c r="AO160" s="204">
        <v>60190</v>
      </c>
      <c r="AP160" s="155">
        <v>5.1397659395507507E-2</v>
      </c>
      <c r="AQ160" s="204">
        <v>17319</v>
      </c>
      <c r="AR160" s="155">
        <v>1.4789102227459621E-2</v>
      </c>
      <c r="AS160" s="204">
        <v>42871</v>
      </c>
      <c r="AT160" s="155">
        <v>3.6608557168047888E-2</v>
      </c>
      <c r="AU160" s="204">
        <v>1355</v>
      </c>
      <c r="AV160" s="155">
        <v>1.1570664309837626E-3</v>
      </c>
      <c r="AW160" s="204">
        <v>125364</v>
      </c>
      <c r="AX160" s="155">
        <v>0.10705127384047854</v>
      </c>
      <c r="AY160" s="204">
        <v>11995</v>
      </c>
      <c r="AZ160" s="155">
        <v>1.024281316579353E-2</v>
      </c>
      <c r="BA160" s="204">
        <v>113369</v>
      </c>
      <c r="BB160" s="155">
        <v>9.6808460674685015E-2</v>
      </c>
      <c r="BC160" s="204">
        <v>689178</v>
      </c>
      <c r="BD160" s="155">
        <v>0.58850533488747425</v>
      </c>
      <c r="BE160" s="204">
        <v>5979</v>
      </c>
      <c r="BF160" s="155">
        <v>5.1056089969386837E-3</v>
      </c>
      <c r="BG160" s="204">
        <v>255383</v>
      </c>
      <c r="BH160" s="155">
        <v>0.21807756187743635</v>
      </c>
      <c r="BI160" s="204">
        <v>72447</v>
      </c>
      <c r="BJ160" s="155">
        <v>6.1864200535410079E-2</v>
      </c>
      <c r="BK160" s="204">
        <v>182936</v>
      </c>
      <c r="BL160" s="155">
        <v>0.15621336134202626</v>
      </c>
    </row>
  </sheetData>
  <mergeCells count="53">
    <mergeCell ref="AH4:AI5"/>
    <mergeCell ref="AJ4:AK5"/>
    <mergeCell ref="AC3:AD3"/>
    <mergeCell ref="AE3:AF3"/>
    <mergeCell ref="K4:L4"/>
    <mergeCell ref="M4:N4"/>
    <mergeCell ref="AC4:AD4"/>
    <mergeCell ref="AE4:AF4"/>
    <mergeCell ref="U3:V3"/>
    <mergeCell ref="O3:P4"/>
    <mergeCell ref="U4:V4"/>
    <mergeCell ref="Q3:R4"/>
    <mergeCell ref="W3:X4"/>
    <mergeCell ref="AW4:AY4"/>
    <mergeCell ref="AZ4:BB4"/>
    <mergeCell ref="AN4:AQ4"/>
    <mergeCell ref="AR4:AU4"/>
    <mergeCell ref="B80:C80"/>
    <mergeCell ref="B3:B5"/>
    <mergeCell ref="C3:C5"/>
    <mergeCell ref="E3:E5"/>
    <mergeCell ref="G3:H4"/>
    <mergeCell ref="F3:F5"/>
    <mergeCell ref="D3:D5"/>
    <mergeCell ref="I3:J4"/>
    <mergeCell ref="S3:T3"/>
    <mergeCell ref="S4:T4"/>
    <mergeCell ref="AA3:AB4"/>
    <mergeCell ref="Y3:Z4"/>
    <mergeCell ref="AM83:AN84"/>
    <mergeCell ref="AO83:AP84"/>
    <mergeCell ref="AU83:AV84"/>
    <mergeCell ref="AW83:AX84"/>
    <mergeCell ref="AH83:AH85"/>
    <mergeCell ref="AI83:AI85"/>
    <mergeCell ref="AJ83:AJ85"/>
    <mergeCell ref="AK83:AK85"/>
    <mergeCell ref="BC4:BC5"/>
    <mergeCell ref="AH160:AI160"/>
    <mergeCell ref="BI83:BJ83"/>
    <mergeCell ref="BK83:BL83"/>
    <mergeCell ref="AQ84:AR84"/>
    <mergeCell ref="AS84:AT84"/>
    <mergeCell ref="AY84:AZ84"/>
    <mergeCell ref="BA84:BB84"/>
    <mergeCell ref="BI84:BJ84"/>
    <mergeCell ref="BK84:BL84"/>
    <mergeCell ref="AY83:AZ83"/>
    <mergeCell ref="BA83:BB83"/>
    <mergeCell ref="BC83:BD84"/>
    <mergeCell ref="BE83:BF84"/>
    <mergeCell ref="BG83:BH84"/>
    <mergeCell ref="AL83:AL85"/>
  </mergeCells>
  <phoneticPr fontId="3"/>
  <pageMargins left="0.70866141732283472" right="0.19685039370078741" top="0.59055118110236227" bottom="0.39370078740157483" header="0.31496062992125984" footer="0.31496062992125984"/>
  <pageSetup paperSize="8" scale="74" orientation="landscape" r:id="rId1"/>
  <headerFooter>
    <oddHeader>&amp;R&amp;"ＭＳ 明朝,標準"&amp;12 2-6.医科健診分析</oddHeader>
  </headerFooter>
  <ignoredErrors>
    <ignoredError sqref="Q80 AA80 I80 K80 M80 O80 S80 U80 W80 Y80 AC80 AE80" formula="1"/>
    <ignoredError sqref="F6:F79 H6:H79 J6:J79 L6:L79 N6:N79 P6:P79 R6:R79 T6:T79 V6:V79 X6:X79 Z6:Z79 AB6:AB79 AD6:AD79 AF6:AF79 AI6:AI48 AK6:AK48" emptyCellReference="1"/>
    <ignoredError sqref="I6:I79 Q6:Q79 AA6:AA79" formula="1" emptyCellReference="1"/>
    <ignoredError sqref="AN6:AN48 AP6 AT6 AP7 AT7 AP8 AT8 AP9 AT9 AP10 AT10 AP11 AT11 AP12 AT12 AP13 AT13 AP14 AT14 AP15 AT15 AP16 AT16 AP17 AT17 AP18 AT18 AP19 AT19 AP20 AT20 AP21 AT21 AP22 AT22 AP23 AT23 AP24 AT24 AP25 AT25 AP26 AT26 AP27 AT27 AP28 AT28 AP29 AT29 AP30 AT30 AP31 AT31 AP32 AT32 AP33 AT33 AP34 AT34 AP35 AT35 AP36 AT36 AP37 AT37 AP38 AT38 AP39 AT39 AP40 AT40 AP41 AT41 AP42 AT42 AP43 AT43 AP44 AT44 AP45 AT45 AP46 AT46 AP47 AT47 AP48 AT48 AR6" evalError="1"/>
    <ignoredError sqref="AO6:AO48 AS6:AS48" evalError="1" emptyCellReference="1"/>
    <ignoredError sqref="AR7:AR48" evalError="1"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B80"/>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311</v>
      </c>
    </row>
    <row r="2" spans="2:2" ht="16.5" customHeight="1">
      <c r="B2" s="6" t="s">
        <v>374</v>
      </c>
    </row>
    <row r="79" spans="2:2" ht="16.5" customHeight="1">
      <c r="B79" s="6" t="s">
        <v>386</v>
      </c>
    </row>
    <row r="80" spans="2:2" ht="16.5" customHeight="1">
      <c r="B80" s="6" t="s">
        <v>374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B80"/>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384</v>
      </c>
    </row>
    <row r="2" spans="2:2" ht="16.5" customHeight="1">
      <c r="B2" s="6" t="s">
        <v>374</v>
      </c>
    </row>
    <row r="79" spans="2:2" ht="16.5" customHeight="1">
      <c r="B79" s="6" t="s">
        <v>387</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8" fitToHeight="0" orientation="portrait" r:id="rId1"/>
  <headerFooter>
    <oddHeader>&amp;R&amp;"ＭＳ 明朝,標準"&amp;12 2-6.医科健診分析</oddHeader>
  </headerFooter>
  <rowBreaks count="1" manualBreakCount="1">
    <brk id="78"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AA2C2-6FFF-41AD-848E-4C9F9E4F0BAF}">
  <dimension ref="B1:I15"/>
  <sheetViews>
    <sheetView showGridLines="0" zoomScaleNormal="100" zoomScaleSheetLayoutView="100" workbookViewId="0"/>
  </sheetViews>
  <sheetFormatPr defaultColWidth="9" defaultRowHeight="13.5"/>
  <cols>
    <col min="1" max="1" width="4.625" style="51" customWidth="1"/>
    <col min="2" max="2" width="25.625" style="51" customWidth="1"/>
    <col min="3" max="5" width="14.875" style="51" customWidth="1"/>
    <col min="6" max="7" width="9" style="51"/>
    <col min="8" max="8" width="20.5" style="51" customWidth="1"/>
    <col min="9" max="9" width="14.125" style="51" bestFit="1" customWidth="1"/>
    <col min="10" max="16384" width="9" style="51"/>
  </cols>
  <sheetData>
    <row r="1" spans="2:9" s="6" customFormat="1" ht="16.5" customHeight="1">
      <c r="B1" s="6" t="s">
        <v>366</v>
      </c>
    </row>
    <row r="2" spans="2:9" s="6" customFormat="1" ht="16.5" customHeight="1">
      <c r="B2" s="6" t="s">
        <v>433</v>
      </c>
      <c r="C2" s="28" t="s">
        <v>338</v>
      </c>
      <c r="H2" s="28" t="s">
        <v>263</v>
      </c>
    </row>
    <row r="3" spans="2:9" s="6" customFormat="1">
      <c r="B3" s="225" t="s">
        <v>434</v>
      </c>
      <c r="C3" s="8" t="s">
        <v>80</v>
      </c>
      <c r="D3" s="9" t="s">
        <v>72</v>
      </c>
      <c r="E3" s="223" t="s">
        <v>230</v>
      </c>
      <c r="H3" s="49"/>
      <c r="I3" s="94" t="s">
        <v>432</v>
      </c>
    </row>
    <row r="4" spans="2:9" ht="13.5" customHeight="1">
      <c r="B4" s="224" t="s">
        <v>356</v>
      </c>
      <c r="C4" s="115">
        <v>825934</v>
      </c>
      <c r="D4" s="116">
        <v>182580</v>
      </c>
      <c r="E4" s="114">
        <f>IFERROR(D4/C4,"-")</f>
        <v>0.22105882552358905</v>
      </c>
      <c r="H4" s="224" t="s">
        <v>356</v>
      </c>
      <c r="I4" s="122">
        <f t="shared" ref="I4:I12" si="0">E4</f>
        <v>0.22105882552358905</v>
      </c>
    </row>
    <row r="5" spans="2:9" ht="13.5" customHeight="1">
      <c r="B5" s="224" t="s">
        <v>357</v>
      </c>
      <c r="C5" s="115">
        <v>56414</v>
      </c>
      <c r="D5" s="116">
        <v>12702</v>
      </c>
      <c r="E5" s="114">
        <f t="shared" ref="E5:E11" si="1">IFERROR(D5/C5,"-")</f>
        <v>0.22515687595277767</v>
      </c>
      <c r="H5" s="224" t="s">
        <v>357</v>
      </c>
      <c r="I5" s="122">
        <f t="shared" si="0"/>
        <v>0.22515687595277767</v>
      </c>
    </row>
    <row r="6" spans="2:9" ht="13.5" customHeight="1">
      <c r="B6" s="224" t="s">
        <v>358</v>
      </c>
      <c r="C6" s="115">
        <v>40334</v>
      </c>
      <c r="D6" s="116">
        <v>7202</v>
      </c>
      <c r="E6" s="114">
        <f t="shared" si="1"/>
        <v>0.17855903208211435</v>
      </c>
      <c r="H6" s="224" t="s">
        <v>358</v>
      </c>
      <c r="I6" s="122">
        <f t="shared" si="0"/>
        <v>0.17855903208211435</v>
      </c>
    </row>
    <row r="7" spans="2:9" ht="13.5" customHeight="1">
      <c r="B7" s="224" t="s">
        <v>359</v>
      </c>
      <c r="C7" s="115">
        <v>54058</v>
      </c>
      <c r="D7" s="116">
        <v>7127</v>
      </c>
      <c r="E7" s="114">
        <f t="shared" si="1"/>
        <v>0.13183987568907471</v>
      </c>
      <c r="H7" s="224" t="s">
        <v>359</v>
      </c>
      <c r="I7" s="122">
        <f t="shared" si="0"/>
        <v>0.13183987568907471</v>
      </c>
    </row>
    <row r="8" spans="2:9" ht="13.5" customHeight="1">
      <c r="B8" s="224" t="s">
        <v>360</v>
      </c>
      <c r="C8" s="115">
        <v>44586</v>
      </c>
      <c r="D8" s="116">
        <v>4266</v>
      </c>
      <c r="E8" s="114">
        <f t="shared" si="1"/>
        <v>9.5680258377069033E-2</v>
      </c>
      <c r="H8" s="224" t="s">
        <v>360</v>
      </c>
      <c r="I8" s="122">
        <f t="shared" si="0"/>
        <v>9.5680258377069033E-2</v>
      </c>
    </row>
    <row r="9" spans="2:9" ht="13.5" customHeight="1">
      <c r="B9" s="224" t="s">
        <v>361</v>
      </c>
      <c r="C9" s="115">
        <v>32621</v>
      </c>
      <c r="D9" s="116">
        <v>2063</v>
      </c>
      <c r="E9" s="114">
        <f t="shared" si="1"/>
        <v>6.3241470218570864E-2</v>
      </c>
      <c r="H9" s="224" t="s">
        <v>361</v>
      </c>
      <c r="I9" s="122">
        <f t="shared" si="0"/>
        <v>6.3241470218570864E-2</v>
      </c>
    </row>
    <row r="10" spans="2:9" ht="13.5" customHeight="1">
      <c r="B10" s="224" t="s">
        <v>362</v>
      </c>
      <c r="C10" s="115">
        <v>30790</v>
      </c>
      <c r="D10" s="116">
        <v>1226</v>
      </c>
      <c r="E10" s="114">
        <f t="shared" si="1"/>
        <v>3.9818122767132189E-2</v>
      </c>
      <c r="H10" s="224" t="s">
        <v>362</v>
      </c>
      <c r="I10" s="122">
        <f t="shared" si="0"/>
        <v>3.9818122767132189E-2</v>
      </c>
    </row>
    <row r="11" spans="2:9" ht="13.5" customHeight="1" thickBot="1">
      <c r="B11" s="224" t="s">
        <v>363</v>
      </c>
      <c r="C11" s="115">
        <v>21400</v>
      </c>
      <c r="D11" s="116">
        <v>617</v>
      </c>
      <c r="E11" s="114">
        <f t="shared" si="1"/>
        <v>2.8831775700934578E-2</v>
      </c>
      <c r="H11" s="224" t="s">
        <v>363</v>
      </c>
      <c r="I11" s="122">
        <f t="shared" si="0"/>
        <v>2.8831775700934578E-2</v>
      </c>
    </row>
    <row r="12" spans="2:9" ht="13.5" customHeight="1" thickTop="1">
      <c r="B12" s="10" t="s">
        <v>364</v>
      </c>
      <c r="C12" s="117">
        <f>'地区別_健診受診率(通年資格)'!Y13</f>
        <v>1106137</v>
      </c>
      <c r="D12" s="118">
        <f>'地区別_健診受診率(通年資格)'!Z13</f>
        <v>217783</v>
      </c>
      <c r="E12" s="173">
        <f>'地区別_健診受診率(通年資格)'!AA13</f>
        <v>0.1968861000038874</v>
      </c>
      <c r="H12" s="224" t="s">
        <v>365</v>
      </c>
      <c r="I12" s="122">
        <f t="shared" si="0"/>
        <v>0.1968861000038874</v>
      </c>
    </row>
    <row r="13" spans="2:9">
      <c r="B13" s="29"/>
    </row>
    <row r="14" spans="2:9">
      <c r="B14" s="30"/>
    </row>
    <row r="15" spans="2:9">
      <c r="B15" s="30"/>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41" max="8" man="1"/>
  </rowBreaks>
  <ignoredErrors>
    <ignoredError sqref="E5:E11 E4"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2"/>
  <dimension ref="B1:M61"/>
  <sheetViews>
    <sheetView showGridLines="0" zoomScaleNormal="100" zoomScaleSheetLayoutView="100" workbookViewId="0"/>
  </sheetViews>
  <sheetFormatPr defaultColWidth="9" defaultRowHeight="13.5"/>
  <cols>
    <col min="1" max="1" width="4.625" style="84" customWidth="1"/>
    <col min="2" max="2" width="3.625" style="84" customWidth="1"/>
    <col min="3" max="3" width="23.125" style="84" customWidth="1"/>
    <col min="4" max="7" width="16.625" style="84" customWidth="1"/>
    <col min="8" max="11" width="9" style="84"/>
    <col min="12" max="12" width="21.5" style="84" customWidth="1"/>
    <col min="13" max="13" width="23.875" style="84" bestFit="1" customWidth="1"/>
    <col min="14" max="14" width="9" style="84"/>
    <col min="15" max="15" width="15.625" style="84" customWidth="1"/>
    <col min="16" max="16384" width="9" style="84"/>
  </cols>
  <sheetData>
    <row r="1" spans="2:13" ht="16.5" customHeight="1">
      <c r="B1" s="6" t="s">
        <v>389</v>
      </c>
    </row>
    <row r="2" spans="2:13" ht="16.5" customHeight="1">
      <c r="B2" s="6" t="s">
        <v>382</v>
      </c>
      <c r="M2" s="159" t="s">
        <v>263</v>
      </c>
    </row>
    <row r="3" spans="2:13" ht="33" customHeight="1">
      <c r="B3" s="318"/>
      <c r="C3" s="319"/>
      <c r="D3" s="85" t="s">
        <v>298</v>
      </c>
      <c r="E3" s="182" t="s">
        <v>264</v>
      </c>
      <c r="F3" s="86" t="s">
        <v>265</v>
      </c>
      <c r="G3" s="171" t="s">
        <v>266</v>
      </c>
      <c r="M3" s="170" t="s">
        <v>267</v>
      </c>
    </row>
    <row r="4" spans="2:13" ht="30" customHeight="1">
      <c r="B4" s="313" t="s">
        <v>294</v>
      </c>
      <c r="C4" s="314"/>
      <c r="D4" s="187">
        <f>地区別_指導対象者群分析!D14</f>
        <v>1204561</v>
      </c>
      <c r="E4" s="183">
        <f>地区別_指導対象者群別医療費!E14</f>
        <v>1141876</v>
      </c>
      <c r="F4" s="181">
        <f>地区別_指導対象者群別医療費!F14</f>
        <v>918822239440</v>
      </c>
      <c r="G4" s="190">
        <f>地区別_指導対象者群別医療費!G14</f>
        <v>804660.26034350495</v>
      </c>
      <c r="M4" s="160" t="s">
        <v>305</v>
      </c>
    </row>
    <row r="5" spans="2:13" ht="30" customHeight="1">
      <c r="B5" s="313" t="s">
        <v>295</v>
      </c>
      <c r="C5" s="314"/>
      <c r="D5" s="187">
        <f>地区別_指導対象者群分析!E14</f>
        <v>232908</v>
      </c>
      <c r="E5" s="183">
        <f>地区別_指導対象者群別医療費!I14</f>
        <v>230019</v>
      </c>
      <c r="F5" s="181">
        <f>地区別_指導対象者群別医療費!J14</f>
        <v>113485317000</v>
      </c>
      <c r="G5" s="190">
        <f>地区別_指導対象者群別医療費!K14</f>
        <v>493373.66478421347</v>
      </c>
      <c r="M5" s="161" t="s">
        <v>306</v>
      </c>
    </row>
    <row r="6" spans="2:13" ht="30" customHeight="1">
      <c r="B6" s="313" t="s">
        <v>296</v>
      </c>
      <c r="C6" s="314"/>
      <c r="D6" s="187">
        <f>地区別_指導対象者群分析!F14</f>
        <v>971653</v>
      </c>
      <c r="E6" s="183">
        <f>地区別_指導対象者群別医療費!M14</f>
        <v>911857</v>
      </c>
      <c r="F6" s="181">
        <f>地区別_指導対象者群別医療費!N14</f>
        <v>805336922440</v>
      </c>
      <c r="G6" s="190">
        <f>地区別_指導対象者群別医療費!O14</f>
        <v>883183.35269674961</v>
      </c>
      <c r="M6" s="160" t="s">
        <v>307</v>
      </c>
    </row>
    <row r="7" spans="2:13" ht="30" customHeight="1">
      <c r="B7" s="315" t="s">
        <v>268</v>
      </c>
      <c r="C7" s="316"/>
      <c r="D7" s="188">
        <f>地区別_指導対象者群分析!G14</f>
        <v>34269</v>
      </c>
      <c r="E7" s="106">
        <f>地区別_指導対象者群別医療費!Q14</f>
        <v>33921</v>
      </c>
      <c r="F7" s="106">
        <f>地区別_指導対象者群別医療費!R14</f>
        <v>16763664210</v>
      </c>
      <c r="G7" s="176">
        <f>地区別_指導対象者群別医療費!S14</f>
        <v>494197.22915008402</v>
      </c>
      <c r="M7" s="160" t="s">
        <v>268</v>
      </c>
    </row>
    <row r="8" spans="2:13" ht="30" customHeight="1">
      <c r="B8" s="317" t="s">
        <v>269</v>
      </c>
      <c r="C8" s="316"/>
      <c r="D8" s="188">
        <f>地区別_指導対象者群分析!I14</f>
        <v>63108</v>
      </c>
      <c r="E8" s="106">
        <f>地区別_指導対象者群別医療費!U14</f>
        <v>62558</v>
      </c>
      <c r="F8" s="106">
        <f>地区別_指導対象者群別医療費!V14</f>
        <v>32060744570</v>
      </c>
      <c r="G8" s="176">
        <f>地区別_指導対象者群別医療費!W14</f>
        <v>512496.31653825252</v>
      </c>
      <c r="M8" s="161" t="s">
        <v>269</v>
      </c>
    </row>
    <row r="9" spans="2:13" ht="30" customHeight="1">
      <c r="B9" s="162"/>
      <c r="C9" s="156" t="s">
        <v>290</v>
      </c>
      <c r="D9" s="188">
        <f>地区別_指導対象者群分析!K14</f>
        <v>18580</v>
      </c>
      <c r="E9" s="106">
        <f>地区別_指導対象者群別医療費!Y14</f>
        <v>18464</v>
      </c>
      <c r="F9" s="106">
        <f>地区別_指導対象者群別医療費!Z14</f>
        <v>9764352790</v>
      </c>
      <c r="G9" s="176">
        <f>地区別_指導対象者群別医療費!AA14</f>
        <v>528831.93186741765</v>
      </c>
      <c r="M9" s="160" t="s">
        <v>270</v>
      </c>
    </row>
    <row r="10" spans="2:13" ht="30" customHeight="1">
      <c r="B10" s="163"/>
      <c r="C10" s="156" t="s">
        <v>291</v>
      </c>
      <c r="D10" s="188">
        <f>地区別_指導対象者群分析!M14</f>
        <v>44528</v>
      </c>
      <c r="E10" s="106">
        <f>地区別_指導対象者群別医療費!AC14</f>
        <v>44094</v>
      </c>
      <c r="F10" s="106">
        <f>地区別_指導対象者群別医療費!AD14</f>
        <v>22296391780</v>
      </c>
      <c r="G10" s="176">
        <f>地区別_指導対象者群別医療費!AE14</f>
        <v>505655.91191545333</v>
      </c>
      <c r="M10" s="160" t="s">
        <v>271</v>
      </c>
    </row>
    <row r="11" spans="2:13" ht="30" customHeight="1">
      <c r="B11" s="320" t="s">
        <v>272</v>
      </c>
      <c r="C11" s="321"/>
      <c r="D11" s="188">
        <f>地区別_指導対象者群分析!O14</f>
        <v>1340</v>
      </c>
      <c r="E11" s="106">
        <f>地区別_指導対象者群別医療費!AG14</f>
        <v>1327</v>
      </c>
      <c r="F11" s="106">
        <f>地区別_指導対象者群別医療費!AH14</f>
        <v>756752810</v>
      </c>
      <c r="G11" s="176">
        <f>地区別_指導対象者群別医療費!AI14</f>
        <v>570273.40617935196</v>
      </c>
      <c r="M11" s="164" t="s">
        <v>272</v>
      </c>
    </row>
    <row r="12" spans="2:13" ht="30" customHeight="1">
      <c r="B12" s="317" t="s">
        <v>273</v>
      </c>
      <c r="C12" s="316"/>
      <c r="D12" s="188">
        <f>地区別_指導対象者群分析!Q14</f>
        <v>134191</v>
      </c>
      <c r="E12" s="106">
        <f>地区別_指導対象者群別医療費!AK14</f>
        <v>132213</v>
      </c>
      <c r="F12" s="106">
        <f>地区別_指導対象者群別医療費!AL14</f>
        <v>63904155410</v>
      </c>
      <c r="G12" s="176">
        <f>地区別_指導対象者群別医療費!AM14</f>
        <v>483342.45051545615</v>
      </c>
      <c r="M12" s="161" t="s">
        <v>273</v>
      </c>
    </row>
    <row r="13" spans="2:13" ht="30" customHeight="1">
      <c r="B13" s="162"/>
      <c r="C13" s="156" t="s">
        <v>286</v>
      </c>
      <c r="D13" s="188">
        <f>地区別_指導対象者群分析!S14</f>
        <v>12516</v>
      </c>
      <c r="E13" s="106">
        <f>地区別_指導対象者群別医療費!AO14</f>
        <v>11385</v>
      </c>
      <c r="F13" s="106">
        <f>地区別_指導対象者群別医療費!AP14</f>
        <v>2698998950</v>
      </c>
      <c r="G13" s="176">
        <f>地区別_指導対象者群別医療費!AQ14</f>
        <v>237066.22310057093</v>
      </c>
      <c r="M13" s="160" t="s">
        <v>274</v>
      </c>
    </row>
    <row r="14" spans="2:13" ht="30" customHeight="1">
      <c r="B14" s="163"/>
      <c r="C14" s="156" t="s">
        <v>287</v>
      </c>
      <c r="D14" s="189">
        <f>地区別_指導対象者群分析!U14</f>
        <v>121675</v>
      </c>
      <c r="E14" s="113">
        <f>地区別_指導対象者群別医療費!AS14</f>
        <v>120828</v>
      </c>
      <c r="F14" s="106">
        <f>地区別_指導対象者群別医療費!AT14</f>
        <v>61205156460</v>
      </c>
      <c r="G14" s="176">
        <f>地区別_指導対象者群別医療費!AU14</f>
        <v>506547.79074386734</v>
      </c>
      <c r="M14" s="160" t="s">
        <v>275</v>
      </c>
    </row>
    <row r="15" spans="2:13" ht="30" customHeight="1">
      <c r="B15" s="315" t="s">
        <v>276</v>
      </c>
      <c r="C15" s="316"/>
      <c r="D15" s="188">
        <f>地区別_指導対象者群分析!W14</f>
        <v>710212</v>
      </c>
      <c r="E15" s="106">
        <f>地区別_指導対象者群別医療費!AW14</f>
        <v>710212</v>
      </c>
      <c r="F15" s="106">
        <f>地区別_指導対象者群別医療費!AX14</f>
        <v>665617600240</v>
      </c>
      <c r="G15" s="176">
        <f>地区別_指導対象者群別医療費!AY14</f>
        <v>937209.73489605915</v>
      </c>
      <c r="M15" s="160" t="s">
        <v>276</v>
      </c>
    </row>
    <row r="16" spans="2:13" ht="30" customHeight="1">
      <c r="B16" s="315" t="s">
        <v>277</v>
      </c>
      <c r="C16" s="316"/>
      <c r="D16" s="188">
        <f>地区別_指導対象者群分析!Y14</f>
        <v>6183</v>
      </c>
      <c r="E16" s="106">
        <f>地区別_指導対象者群別医療費!BA14</f>
        <v>6183</v>
      </c>
      <c r="F16" s="106">
        <f>地区別_指導対象者群別医療費!BB14</f>
        <v>2986756370</v>
      </c>
      <c r="G16" s="176">
        <f>地区別_指導対象者群別医療費!BC14</f>
        <v>483059.41614103183</v>
      </c>
      <c r="M16" s="160" t="s">
        <v>277</v>
      </c>
    </row>
    <row r="17" spans="2:13" ht="30" customHeight="1">
      <c r="B17" s="317" t="s">
        <v>278</v>
      </c>
      <c r="C17" s="316"/>
      <c r="D17" s="189">
        <f>地区別_指導対象者群分析!AA14</f>
        <v>255258</v>
      </c>
      <c r="E17" s="108">
        <f>地区別_指導対象者群別医療費!BE14</f>
        <v>195462</v>
      </c>
      <c r="F17" s="108">
        <f>地区別_指導対象者群別医療費!BF14</f>
        <v>136732565830</v>
      </c>
      <c r="G17" s="176">
        <f>地区別_指導対象者群別医療費!BG14</f>
        <v>699535.28476123232</v>
      </c>
      <c r="M17" s="161" t="s">
        <v>278</v>
      </c>
    </row>
    <row r="18" spans="2:13" ht="30" customHeight="1">
      <c r="B18" s="162"/>
      <c r="C18" s="156" t="s">
        <v>288</v>
      </c>
      <c r="D18" s="189">
        <f>地区別_指導対象者群分析!AC14</f>
        <v>73958</v>
      </c>
      <c r="E18" s="108">
        <f>地区別_指導対象者群別医療費!BI14</f>
        <v>73958</v>
      </c>
      <c r="F18" s="108">
        <f>地区別_指導対象者群別医療費!BJ14</f>
        <v>72642732310</v>
      </c>
      <c r="G18" s="176">
        <f>地区別_指導対象者群別医療費!BK14</f>
        <v>982216.0186862814</v>
      </c>
      <c r="M18" s="160" t="s">
        <v>279</v>
      </c>
    </row>
    <row r="19" spans="2:13" ht="30" customHeight="1">
      <c r="B19" s="163"/>
      <c r="C19" s="156" t="s">
        <v>289</v>
      </c>
      <c r="D19" s="189">
        <f>地区別_指導対象者群分析!AE14</f>
        <v>181300</v>
      </c>
      <c r="E19" s="108">
        <f>地区別_指導対象者群別医療費!BM14</f>
        <v>121504</v>
      </c>
      <c r="F19" s="108">
        <f>地区別_指導対象者群別医療費!BN14</f>
        <v>64089833520</v>
      </c>
      <c r="G19" s="177">
        <f>地区別_指導対象者群別医療費!BO14</f>
        <v>527470.97642875952</v>
      </c>
      <c r="M19" s="160" t="s">
        <v>280</v>
      </c>
    </row>
    <row r="20" spans="2:13" s="1" customFormat="1">
      <c r="B20" s="165" t="s">
        <v>350</v>
      </c>
    </row>
    <row r="21" spans="2:13" ht="13.5" customHeight="1">
      <c r="B21" s="87" t="s">
        <v>339</v>
      </c>
      <c r="C21" s="88"/>
      <c r="D21" s="88"/>
      <c r="E21" s="89"/>
      <c r="F21" s="89"/>
      <c r="G21" s="90"/>
    </row>
    <row r="22" spans="2:13" ht="13.5" customHeight="1">
      <c r="B22" s="45" t="s">
        <v>351</v>
      </c>
      <c r="C22" s="88"/>
      <c r="D22" s="88"/>
      <c r="E22" s="89"/>
      <c r="F22" s="89"/>
      <c r="G22" s="90"/>
      <c r="L22" s="45"/>
    </row>
    <row r="23" spans="2:13" ht="13.5" customHeight="1">
      <c r="B23" s="45"/>
      <c r="C23" s="88"/>
      <c r="D23" s="88"/>
      <c r="E23" s="89"/>
      <c r="F23" s="89"/>
      <c r="G23" s="90"/>
      <c r="L23" s="45"/>
    </row>
    <row r="24" spans="2:13">
      <c r="B24" s="92"/>
      <c r="C24" s="91"/>
      <c r="D24" s="91"/>
      <c r="L24" s="45"/>
    </row>
    <row r="25" spans="2:13" ht="16.5" customHeight="1">
      <c r="B25" s="6" t="s">
        <v>430</v>
      </c>
      <c r="L25" s="45"/>
    </row>
    <row r="26" spans="2:13" ht="16.5" customHeight="1">
      <c r="B26" s="6" t="s">
        <v>382</v>
      </c>
    </row>
    <row r="59" spans="2:7" ht="13.5" customHeight="1">
      <c r="B59" s="165" t="s">
        <v>350</v>
      </c>
      <c r="C59" s="88"/>
      <c r="D59" s="88"/>
      <c r="E59" s="89"/>
      <c r="F59" s="89"/>
      <c r="G59" s="90"/>
    </row>
    <row r="60" spans="2:7" ht="13.5" customHeight="1">
      <c r="B60" s="87" t="s">
        <v>339</v>
      </c>
      <c r="C60" s="88"/>
      <c r="D60" s="88"/>
      <c r="E60" s="89"/>
      <c r="F60" s="89"/>
      <c r="G60" s="90"/>
    </row>
    <row r="61" spans="2:7" ht="13.5" customHeight="1">
      <c r="B61" s="45" t="s">
        <v>351</v>
      </c>
      <c r="C61" s="88"/>
      <c r="D61" s="88"/>
      <c r="E61" s="89"/>
      <c r="F61" s="89"/>
      <c r="G61" s="90"/>
    </row>
  </sheetData>
  <mergeCells count="11">
    <mergeCell ref="B4:C4"/>
    <mergeCell ref="B16:C16"/>
    <mergeCell ref="B17:C17"/>
    <mergeCell ref="B3:C3"/>
    <mergeCell ref="B7:C7"/>
    <mergeCell ref="B8:C8"/>
    <mergeCell ref="B11:C11"/>
    <mergeCell ref="B12:C12"/>
    <mergeCell ref="B15:C15"/>
    <mergeCell ref="B6:C6"/>
    <mergeCell ref="B5:C5"/>
  </mergeCells>
  <phoneticPr fontId="3"/>
  <pageMargins left="0.70866141732283472" right="0.19685039370078741" top="0.59055118110236227" bottom="0.59055118110236227" header="0.31496062992125984" footer="0.31496062992125984"/>
  <pageSetup paperSize="9" scale="74" fitToHeight="0" orientation="portrait" r:id="rId1"/>
  <headerFooter>
    <oddHeader>&amp;R&amp;"ＭＳ 明朝,標準"&amp;12 2-6.医科健診分析</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4"/>
  <dimension ref="B1:BW22"/>
  <sheetViews>
    <sheetView showGridLines="0" zoomScaleNormal="100" zoomScaleSheetLayoutView="100" workbookViewId="0"/>
  </sheetViews>
  <sheetFormatPr defaultColWidth="9" defaultRowHeight="13.5"/>
  <cols>
    <col min="1" max="1" width="4.625" style="6" customWidth="1"/>
    <col min="2" max="2" width="3.625" style="6" customWidth="1"/>
    <col min="3" max="3" width="17.25" style="6" customWidth="1"/>
    <col min="4" max="67" width="8.625" style="6" customWidth="1"/>
    <col min="68" max="68" width="9" style="28"/>
    <col min="69" max="69" width="13.625" style="6" customWidth="1"/>
    <col min="70" max="70" width="13.375" style="6" bestFit="1" customWidth="1"/>
    <col min="71" max="71" width="14.125" style="6" customWidth="1"/>
    <col min="72" max="72" width="11.125" style="6" customWidth="1"/>
    <col min="73" max="73" width="12.75" style="28" customWidth="1"/>
    <col min="74" max="74" width="12.25" style="28" customWidth="1"/>
    <col min="75" max="75" width="9.375" style="28" bestFit="1" customWidth="1"/>
    <col min="76" max="16384" width="9" style="6"/>
  </cols>
  <sheetData>
    <row r="1" spans="2:75" ht="16.5" customHeight="1">
      <c r="B1" s="6" t="s">
        <v>390</v>
      </c>
    </row>
    <row r="2" spans="2:75" ht="16.5" customHeight="1">
      <c r="B2" s="6" t="s">
        <v>370</v>
      </c>
      <c r="D2" s="28" t="s">
        <v>352</v>
      </c>
      <c r="E2" s="28"/>
      <c r="I2" s="28"/>
      <c r="M2" s="28"/>
      <c r="Q2" s="28"/>
    </row>
    <row r="3" spans="2:75" ht="16.5" customHeight="1">
      <c r="B3" s="265"/>
      <c r="C3" s="267" t="s">
        <v>129</v>
      </c>
      <c r="D3" s="299" t="s">
        <v>294</v>
      </c>
      <c r="E3" s="299"/>
      <c r="F3" s="299"/>
      <c r="G3" s="324"/>
      <c r="H3" s="326" t="s">
        <v>300</v>
      </c>
      <c r="I3" s="299"/>
      <c r="J3" s="299"/>
      <c r="K3" s="324"/>
      <c r="L3" s="299" t="s">
        <v>302</v>
      </c>
      <c r="M3" s="299"/>
      <c r="N3" s="299"/>
      <c r="O3" s="324"/>
      <c r="P3" s="299" t="s">
        <v>74</v>
      </c>
      <c r="Q3" s="299"/>
      <c r="R3" s="299"/>
      <c r="S3" s="324"/>
      <c r="T3" s="298" t="s">
        <v>75</v>
      </c>
      <c r="U3" s="299"/>
      <c r="V3" s="299"/>
      <c r="W3" s="299"/>
      <c r="X3" s="13"/>
      <c r="Y3" s="13"/>
      <c r="Z3" s="13"/>
      <c r="AA3" s="13"/>
      <c r="AB3" s="198"/>
      <c r="AC3" s="198"/>
      <c r="AD3" s="198"/>
      <c r="AE3" s="197"/>
      <c r="AF3" s="323" t="s">
        <v>190</v>
      </c>
      <c r="AG3" s="323"/>
      <c r="AH3" s="323"/>
      <c r="AI3" s="323"/>
      <c r="AJ3" s="286" t="s">
        <v>200</v>
      </c>
      <c r="AK3" s="327"/>
      <c r="AL3" s="327"/>
      <c r="AM3" s="327"/>
      <c r="AN3" s="180"/>
      <c r="AO3" s="287"/>
      <c r="AP3" s="287"/>
      <c r="AQ3" s="287"/>
      <c r="AR3" s="178"/>
      <c r="AS3" s="287"/>
      <c r="AT3" s="287"/>
      <c r="AU3" s="287"/>
      <c r="AV3" s="322" t="s">
        <v>77</v>
      </c>
      <c r="AW3" s="322"/>
      <c r="AX3" s="322"/>
      <c r="AY3" s="322"/>
      <c r="AZ3" s="322" t="s">
        <v>78</v>
      </c>
      <c r="BA3" s="322"/>
      <c r="BB3" s="322"/>
      <c r="BC3" s="322"/>
      <c r="BD3" s="287" t="s">
        <v>79</v>
      </c>
      <c r="BE3" s="287"/>
      <c r="BF3" s="287"/>
      <c r="BG3" s="287"/>
      <c r="BH3" s="179"/>
      <c r="BI3" s="13"/>
      <c r="BJ3" s="13"/>
      <c r="BK3" s="13"/>
      <c r="BL3" s="178"/>
      <c r="BM3" s="13"/>
      <c r="BN3" s="13"/>
      <c r="BO3" s="14"/>
      <c r="BP3" s="4"/>
      <c r="BQ3" s="23"/>
      <c r="BR3" s="23"/>
      <c r="BS3" s="23"/>
      <c r="BT3" s="23"/>
    </row>
    <row r="4" spans="2:75" ht="16.5" customHeight="1">
      <c r="B4" s="289"/>
      <c r="C4" s="267"/>
      <c r="D4" s="301"/>
      <c r="E4" s="301"/>
      <c r="F4" s="301"/>
      <c r="G4" s="325"/>
      <c r="H4" s="301"/>
      <c r="I4" s="301"/>
      <c r="J4" s="301"/>
      <c r="K4" s="325"/>
      <c r="L4" s="301"/>
      <c r="M4" s="301"/>
      <c r="N4" s="301"/>
      <c r="O4" s="325"/>
      <c r="P4" s="301"/>
      <c r="Q4" s="301"/>
      <c r="R4" s="301"/>
      <c r="S4" s="325"/>
      <c r="T4" s="300"/>
      <c r="U4" s="301"/>
      <c r="V4" s="301"/>
      <c r="W4" s="301"/>
      <c r="X4" s="267" t="s">
        <v>292</v>
      </c>
      <c r="Y4" s="267"/>
      <c r="Z4" s="267"/>
      <c r="AA4" s="267"/>
      <c r="AB4" s="267" t="s">
        <v>293</v>
      </c>
      <c r="AC4" s="267"/>
      <c r="AD4" s="267"/>
      <c r="AE4" s="267"/>
      <c r="AF4" s="323"/>
      <c r="AG4" s="323"/>
      <c r="AH4" s="323"/>
      <c r="AI4" s="323"/>
      <c r="AJ4" s="328"/>
      <c r="AK4" s="329"/>
      <c r="AL4" s="329"/>
      <c r="AM4" s="329"/>
      <c r="AN4" s="267" t="s">
        <v>76</v>
      </c>
      <c r="AO4" s="267"/>
      <c r="AP4" s="267"/>
      <c r="AQ4" s="267"/>
      <c r="AR4" s="267" t="s">
        <v>178</v>
      </c>
      <c r="AS4" s="267"/>
      <c r="AT4" s="267"/>
      <c r="AU4" s="295"/>
      <c r="AV4" s="322"/>
      <c r="AW4" s="322"/>
      <c r="AX4" s="322"/>
      <c r="AY4" s="322"/>
      <c r="AZ4" s="322"/>
      <c r="BA4" s="322"/>
      <c r="BB4" s="322"/>
      <c r="BC4" s="322"/>
      <c r="BD4" s="288"/>
      <c r="BE4" s="288"/>
      <c r="BF4" s="288"/>
      <c r="BG4" s="288"/>
      <c r="BH4" s="267" t="s">
        <v>179</v>
      </c>
      <c r="BI4" s="267"/>
      <c r="BJ4" s="267"/>
      <c r="BK4" s="267"/>
      <c r="BL4" s="267" t="s">
        <v>180</v>
      </c>
      <c r="BM4" s="267"/>
      <c r="BN4" s="267"/>
      <c r="BO4" s="267"/>
      <c r="BQ4" s="95" t="s">
        <v>217</v>
      </c>
      <c r="BR4" s="15"/>
      <c r="BS4" s="27"/>
      <c r="BT4" s="27"/>
      <c r="BU4" s="2"/>
    </row>
    <row r="5" spans="2:75" ht="48" customHeight="1">
      <c r="B5" s="266"/>
      <c r="C5" s="267"/>
      <c r="D5" s="184" t="s">
        <v>298</v>
      </c>
      <c r="E5" s="22" t="s">
        <v>281</v>
      </c>
      <c r="F5" s="22" t="s">
        <v>265</v>
      </c>
      <c r="G5" s="21" t="s">
        <v>282</v>
      </c>
      <c r="H5" s="184" t="s">
        <v>298</v>
      </c>
      <c r="I5" s="22" t="s">
        <v>281</v>
      </c>
      <c r="J5" s="22" t="s">
        <v>265</v>
      </c>
      <c r="K5" s="21" t="s">
        <v>282</v>
      </c>
      <c r="L5" s="184" t="s">
        <v>298</v>
      </c>
      <c r="M5" s="22" t="s">
        <v>281</v>
      </c>
      <c r="N5" s="22" t="s">
        <v>265</v>
      </c>
      <c r="O5" s="21" t="s">
        <v>282</v>
      </c>
      <c r="P5" s="184" t="s">
        <v>298</v>
      </c>
      <c r="Q5" s="22" t="s">
        <v>281</v>
      </c>
      <c r="R5" s="22" t="s">
        <v>265</v>
      </c>
      <c r="S5" s="21" t="s">
        <v>282</v>
      </c>
      <c r="T5" s="24" t="s">
        <v>299</v>
      </c>
      <c r="U5" s="186" t="s">
        <v>281</v>
      </c>
      <c r="V5" s="22" t="s">
        <v>265</v>
      </c>
      <c r="W5" s="21" t="s">
        <v>282</v>
      </c>
      <c r="X5" s="24" t="s">
        <v>297</v>
      </c>
      <c r="Y5" s="186" t="s">
        <v>281</v>
      </c>
      <c r="Z5" s="22" t="s">
        <v>265</v>
      </c>
      <c r="AA5" s="21" t="s">
        <v>282</v>
      </c>
      <c r="AB5" s="24" t="s">
        <v>297</v>
      </c>
      <c r="AC5" s="186" t="s">
        <v>281</v>
      </c>
      <c r="AD5" s="22" t="s">
        <v>265</v>
      </c>
      <c r="AE5" s="21" t="s">
        <v>282</v>
      </c>
      <c r="AF5" s="24" t="s">
        <v>297</v>
      </c>
      <c r="AG5" s="186" t="s">
        <v>281</v>
      </c>
      <c r="AH5" s="22" t="s">
        <v>265</v>
      </c>
      <c r="AI5" s="21" t="s">
        <v>282</v>
      </c>
      <c r="AJ5" s="24" t="s">
        <v>297</v>
      </c>
      <c r="AK5" s="186" t="s">
        <v>281</v>
      </c>
      <c r="AL5" s="22" t="s">
        <v>265</v>
      </c>
      <c r="AM5" s="21" t="s">
        <v>282</v>
      </c>
      <c r="AN5" s="24" t="s">
        <v>297</v>
      </c>
      <c r="AO5" s="186" t="s">
        <v>281</v>
      </c>
      <c r="AP5" s="22" t="s">
        <v>265</v>
      </c>
      <c r="AQ5" s="21" t="s">
        <v>282</v>
      </c>
      <c r="AR5" s="24" t="s">
        <v>297</v>
      </c>
      <c r="AS5" s="186" t="s">
        <v>281</v>
      </c>
      <c r="AT5" s="22" t="s">
        <v>265</v>
      </c>
      <c r="AU5" s="21" t="s">
        <v>282</v>
      </c>
      <c r="AV5" s="24" t="s">
        <v>297</v>
      </c>
      <c r="AW5" s="186" t="s">
        <v>281</v>
      </c>
      <c r="AX5" s="22" t="s">
        <v>265</v>
      </c>
      <c r="AY5" s="21" t="s">
        <v>282</v>
      </c>
      <c r="AZ5" s="24" t="s">
        <v>297</v>
      </c>
      <c r="BA5" s="186" t="s">
        <v>281</v>
      </c>
      <c r="BB5" s="22" t="s">
        <v>265</v>
      </c>
      <c r="BC5" s="21" t="s">
        <v>282</v>
      </c>
      <c r="BD5" s="24" t="s">
        <v>297</v>
      </c>
      <c r="BE5" s="186" t="s">
        <v>281</v>
      </c>
      <c r="BF5" s="22" t="s">
        <v>265</v>
      </c>
      <c r="BG5" s="21" t="s">
        <v>282</v>
      </c>
      <c r="BH5" s="24" t="s">
        <v>297</v>
      </c>
      <c r="BI5" s="186" t="s">
        <v>281</v>
      </c>
      <c r="BJ5" s="22" t="s">
        <v>265</v>
      </c>
      <c r="BK5" s="21" t="s">
        <v>282</v>
      </c>
      <c r="BL5" s="24" t="s">
        <v>297</v>
      </c>
      <c r="BM5" s="186" t="s">
        <v>281</v>
      </c>
      <c r="BN5" s="22" t="s">
        <v>265</v>
      </c>
      <c r="BO5" s="21" t="s">
        <v>282</v>
      </c>
      <c r="BQ5" s="276" t="s">
        <v>335</v>
      </c>
      <c r="BR5" s="276"/>
      <c r="BS5" s="276" t="s">
        <v>336</v>
      </c>
      <c r="BT5" s="276"/>
      <c r="BU5" s="5" t="s">
        <v>89</v>
      </c>
      <c r="BV5" s="5" t="s">
        <v>90</v>
      </c>
      <c r="BW5" s="49"/>
    </row>
    <row r="6" spans="2:75" s="51" customFormat="1" ht="13.5" customHeight="1">
      <c r="B6" s="54">
        <v>1</v>
      </c>
      <c r="C6" s="47" t="s">
        <v>182</v>
      </c>
      <c r="D6" s="185">
        <f>地区別_指導対象者群分析!D6</f>
        <v>141518</v>
      </c>
      <c r="E6" s="141">
        <v>134634</v>
      </c>
      <c r="F6" s="166">
        <v>104905266570</v>
      </c>
      <c r="G6" s="168">
        <f>IFERROR(F6/E6,"-")</f>
        <v>779188.51530816883</v>
      </c>
      <c r="H6" s="185">
        <f>地区別_指導対象者群分析!E6</f>
        <v>37680</v>
      </c>
      <c r="I6" s="141">
        <v>37246</v>
      </c>
      <c r="J6" s="166">
        <v>18538051830</v>
      </c>
      <c r="K6" s="168">
        <f>IFERROR(J6/I6,"-")</f>
        <v>497719.26730387157</v>
      </c>
      <c r="L6" s="185">
        <f>地区別_指導対象者群分析!F6</f>
        <v>103838</v>
      </c>
      <c r="M6" s="141">
        <v>97388</v>
      </c>
      <c r="N6" s="166">
        <v>86367214740</v>
      </c>
      <c r="O6" s="168">
        <f>IFERROR(N6/M6,"-")</f>
        <v>886836.31186593836</v>
      </c>
      <c r="P6" s="185">
        <f>地区別_指導対象者群分析!G6</f>
        <v>5513</v>
      </c>
      <c r="Q6" s="141">
        <v>5455</v>
      </c>
      <c r="R6" s="166">
        <v>2782978970</v>
      </c>
      <c r="S6" s="168">
        <f>IFERROR(R6/Q6,"-")</f>
        <v>510170.29697525204</v>
      </c>
      <c r="T6" s="102">
        <f>地区別_指導対象者群分析!I6</f>
        <v>9349</v>
      </c>
      <c r="U6" s="141">
        <f t="shared" ref="U6:V9" si="0">SUM(Y6,AC6)</f>
        <v>9265</v>
      </c>
      <c r="V6" s="166">
        <f t="shared" si="0"/>
        <v>4719319770</v>
      </c>
      <c r="W6" s="168">
        <f>IFERROR(V6/U6,"-")</f>
        <v>509370.72531030764</v>
      </c>
      <c r="X6" s="102">
        <f>地区別_指導対象者群分析!K6</f>
        <v>2044</v>
      </c>
      <c r="Y6" s="141">
        <v>2032</v>
      </c>
      <c r="Z6" s="166">
        <v>1076803150</v>
      </c>
      <c r="AA6" s="168">
        <f>IFERROR(Z6/Y6,"-")</f>
        <v>529922.81003937009</v>
      </c>
      <c r="AB6" s="102">
        <f>地区別_指導対象者群分析!M6</f>
        <v>7305</v>
      </c>
      <c r="AC6" s="141">
        <v>7233</v>
      </c>
      <c r="AD6" s="166">
        <v>3642516620</v>
      </c>
      <c r="AE6" s="168">
        <f>IFERROR(AD6/AC6,"-")</f>
        <v>503596.93349923962</v>
      </c>
      <c r="AF6" s="102">
        <f>地区別_指導対象者群分析!O6</f>
        <v>1120</v>
      </c>
      <c r="AG6" s="141">
        <v>1115</v>
      </c>
      <c r="AH6" s="166">
        <v>634990850</v>
      </c>
      <c r="AI6" s="168">
        <f>IFERROR(AH6/AG6,"-")</f>
        <v>569498.52017937216</v>
      </c>
      <c r="AJ6" s="102">
        <f>地区別_指導対象者群分析!Q6</f>
        <v>21698</v>
      </c>
      <c r="AK6" s="141">
        <f>SUM(AO6,AS6)</f>
        <v>21411</v>
      </c>
      <c r="AL6" s="166">
        <f>SUM(AP6,AT6)</f>
        <v>10400762240</v>
      </c>
      <c r="AM6" s="168">
        <f>IFERROR(AL6/AK6,"-")</f>
        <v>485767.2336649386</v>
      </c>
      <c r="AN6" s="102">
        <f>地区別_指導対象者群分析!S6</f>
        <v>1967</v>
      </c>
      <c r="AO6" s="141">
        <v>1822</v>
      </c>
      <c r="AP6" s="166">
        <v>458335910</v>
      </c>
      <c r="AQ6" s="168">
        <f>IFERROR(AP6/AO6,"-")</f>
        <v>251556.48188803514</v>
      </c>
      <c r="AR6" s="102">
        <f>地区別_指導対象者群分析!U6</f>
        <v>19731</v>
      </c>
      <c r="AS6" s="141">
        <v>19589</v>
      </c>
      <c r="AT6" s="166">
        <v>9942426330</v>
      </c>
      <c r="AU6" s="168">
        <f>IFERROR(AT6/AS6,"-")</f>
        <v>507551.49982132833</v>
      </c>
      <c r="AV6" s="102">
        <f>地区別_指導対象者群分析!W6</f>
        <v>73646</v>
      </c>
      <c r="AW6" s="141">
        <v>73646</v>
      </c>
      <c r="AX6" s="166">
        <v>70066561760</v>
      </c>
      <c r="AY6" s="168">
        <f>IFERROR(AX6/AW6,"-")</f>
        <v>951396.70532004454</v>
      </c>
      <c r="AZ6" s="102">
        <f>地区別_指導対象者群分析!Y6</f>
        <v>700</v>
      </c>
      <c r="BA6" s="141">
        <v>700</v>
      </c>
      <c r="BB6" s="166">
        <v>332050710</v>
      </c>
      <c r="BC6" s="168">
        <f>IFERROR(BB6/BA6,"-")</f>
        <v>474358.15714285715</v>
      </c>
      <c r="BD6" s="102">
        <f>地区別_指導対象者群分析!AA6</f>
        <v>29492</v>
      </c>
      <c r="BE6" s="141">
        <f t="shared" ref="BE6:BE13" si="1">SUM(BI6,BM6)</f>
        <v>23042</v>
      </c>
      <c r="BF6" s="166">
        <f t="shared" ref="BF6:BF13" si="2">SUM(BJ6,BN6)</f>
        <v>15968602270</v>
      </c>
      <c r="BG6" s="168">
        <f>IFERROR(BF6/BE6,"-")</f>
        <v>693021.53762694215</v>
      </c>
      <c r="BH6" s="102">
        <f>地区別_指導対象者群分析!AC6</f>
        <v>8344</v>
      </c>
      <c r="BI6" s="141">
        <v>8344</v>
      </c>
      <c r="BJ6" s="166">
        <v>8501923880</v>
      </c>
      <c r="BK6" s="168">
        <f>IFERROR(BJ6/BI6,"-")</f>
        <v>1018926.6395014381</v>
      </c>
      <c r="BL6" s="102">
        <f>地区別_指導対象者群分析!AE6</f>
        <v>21148</v>
      </c>
      <c r="BM6" s="141">
        <v>14698</v>
      </c>
      <c r="BN6" s="166">
        <v>7466678390</v>
      </c>
      <c r="BO6" s="168">
        <f>IFERROR(BN6/BM6,"-")</f>
        <v>508006.42196217173</v>
      </c>
      <c r="BP6" s="50"/>
      <c r="BQ6" s="48" t="str">
        <f t="shared" ref="BQ6:BQ13" si="3">INDEX($C$6:$C$13,MATCH(BR6,$AQ$6:$AQ$13,0))</f>
        <v>南河内医療圏</v>
      </c>
      <c r="BR6" s="104">
        <f t="shared" ref="BR6:BR13" si="4">LARGE($AQ$6:$AQ$13,ROW(A1))</f>
        <v>256714.0427426536</v>
      </c>
      <c r="BS6" s="48" t="str">
        <f t="shared" ref="BS6:BS13" si="5">INDEX($C$6:$C$13,MATCH(BT6,$BC$6:$BC$13,0))</f>
        <v>堺市医療圏</v>
      </c>
      <c r="BT6" s="104">
        <f t="shared" ref="BT6:BT13" si="6">LARGE($BC$6:$BC$13,ROW(A1))</f>
        <v>652817.46924428828</v>
      </c>
      <c r="BU6" s="104">
        <f>$AQ$14</f>
        <v>237066.22310057093</v>
      </c>
      <c r="BV6" s="104">
        <f>$BC$14</f>
        <v>483059.41614103183</v>
      </c>
      <c r="BW6" s="104">
        <v>0</v>
      </c>
    </row>
    <row r="7" spans="2:75" s="51" customFormat="1" ht="13.5" customHeight="1">
      <c r="B7" s="54">
        <v>2</v>
      </c>
      <c r="C7" s="47" t="s">
        <v>7</v>
      </c>
      <c r="D7" s="185">
        <f>地区別_指導対象者群分析!D7</f>
        <v>106897</v>
      </c>
      <c r="E7" s="141">
        <v>101794</v>
      </c>
      <c r="F7" s="166">
        <v>80715460570</v>
      </c>
      <c r="G7" s="168">
        <f t="shared" ref="G7:G14" si="7">IFERROR(F7/E7,"-")</f>
        <v>792929.4513429082</v>
      </c>
      <c r="H7" s="185">
        <f>地区別_指導対象者群分析!E7</f>
        <v>26445</v>
      </c>
      <c r="I7" s="141">
        <v>26159</v>
      </c>
      <c r="J7" s="166">
        <v>13020982630</v>
      </c>
      <c r="K7" s="168">
        <f t="shared" ref="K7:K14" si="8">IFERROR(J7/I7,"-")</f>
        <v>497763.01196528919</v>
      </c>
      <c r="L7" s="185">
        <f>地区別_指導対象者群分析!F7</f>
        <v>80452</v>
      </c>
      <c r="M7" s="141">
        <v>75635</v>
      </c>
      <c r="N7" s="166">
        <v>67694477940</v>
      </c>
      <c r="O7" s="168">
        <f t="shared" ref="O7:O14" si="9">IFERROR(N7/M7,"-")</f>
        <v>895015.2434719376</v>
      </c>
      <c r="P7" s="185">
        <f>地区別_指導対象者群分析!G7</f>
        <v>4250</v>
      </c>
      <c r="Q7" s="141">
        <v>4219</v>
      </c>
      <c r="R7" s="166">
        <v>2020485380</v>
      </c>
      <c r="S7" s="168">
        <f t="shared" ref="S7:S14" si="10">IFERROR(R7/Q7,"-")</f>
        <v>478901.48850438494</v>
      </c>
      <c r="T7" s="102">
        <f>地区別_指導対象者群分析!I7</f>
        <v>7293</v>
      </c>
      <c r="U7" s="141">
        <f t="shared" si="0"/>
        <v>7241</v>
      </c>
      <c r="V7" s="166">
        <f t="shared" si="0"/>
        <v>3702121820</v>
      </c>
      <c r="W7" s="168">
        <f t="shared" ref="W7:W14" si="11">IFERROR(V7/U7,"-")</f>
        <v>511272.17511393456</v>
      </c>
      <c r="X7" s="102">
        <f>地区別_指導対象者群分析!K7</f>
        <v>2302</v>
      </c>
      <c r="Y7" s="141">
        <v>2290</v>
      </c>
      <c r="Z7" s="166">
        <v>1188717960</v>
      </c>
      <c r="AA7" s="168">
        <f t="shared" ref="AA7:AA14" si="12">IFERROR(Z7/Y7,"-")</f>
        <v>519090.81222707423</v>
      </c>
      <c r="AB7" s="102">
        <f>地区別_指導対象者群分析!M7</f>
        <v>4991</v>
      </c>
      <c r="AC7" s="141">
        <v>4951</v>
      </c>
      <c r="AD7" s="166">
        <v>2513403860</v>
      </c>
      <c r="AE7" s="168">
        <f t="shared" ref="AE7:AE14" si="13">IFERROR(AD7/AC7,"-")</f>
        <v>507655.79882851947</v>
      </c>
      <c r="AF7" s="102">
        <f>地区別_指導対象者群分析!O7</f>
        <v>23</v>
      </c>
      <c r="AG7" s="141">
        <v>23</v>
      </c>
      <c r="AH7" s="166">
        <v>9509820</v>
      </c>
      <c r="AI7" s="168">
        <f t="shared" ref="AI7:AI14" si="14">IFERROR(AH7/AG7,"-")</f>
        <v>413470.4347826087</v>
      </c>
      <c r="AJ7" s="102">
        <f>地区別_指導対象者群分析!Q7</f>
        <v>14879</v>
      </c>
      <c r="AK7" s="141">
        <f t="shared" ref="AK7:AK13" si="15">SUM(AO7,AS7)</f>
        <v>14676</v>
      </c>
      <c r="AL7" s="166">
        <f t="shared" ref="AL7:AL13" si="16">SUM(AP7,AT7)</f>
        <v>7288865610</v>
      </c>
      <c r="AM7" s="168">
        <f t="shared" ref="AM7:AM14" si="17">IFERROR(AL7/AK7,"-")</f>
        <v>496652.05846279638</v>
      </c>
      <c r="AN7" s="102">
        <f>地区別_指導対象者群分析!S7</f>
        <v>1445</v>
      </c>
      <c r="AO7" s="141">
        <v>1304</v>
      </c>
      <c r="AP7" s="166">
        <v>296872570</v>
      </c>
      <c r="AQ7" s="168">
        <f t="shared" ref="AQ7:AQ14" si="18">IFERROR(AP7/AO7,"-")</f>
        <v>227663.01380368098</v>
      </c>
      <c r="AR7" s="102">
        <f>地区別_指導対象者群分析!U7</f>
        <v>13434</v>
      </c>
      <c r="AS7" s="141">
        <v>13372</v>
      </c>
      <c r="AT7" s="166">
        <v>6991993040</v>
      </c>
      <c r="AU7" s="168">
        <f t="shared" ref="AU7:AU14" si="19">IFERROR(AT7/AS7,"-")</f>
        <v>522883.11696081364</v>
      </c>
      <c r="AV7" s="102">
        <f>地区別_指導対象者群分析!W7</f>
        <v>57644</v>
      </c>
      <c r="AW7" s="141">
        <v>57644</v>
      </c>
      <c r="AX7" s="166">
        <v>55586182990</v>
      </c>
      <c r="AY7" s="168">
        <f t="shared" ref="AY7:AY14" si="20">IFERROR(AX7/AW7,"-")</f>
        <v>964301.28009853582</v>
      </c>
      <c r="AZ7" s="102">
        <f>地区別_指導対象者群分析!Y7</f>
        <v>485</v>
      </c>
      <c r="BA7" s="141">
        <v>485</v>
      </c>
      <c r="BB7" s="166">
        <v>210105670</v>
      </c>
      <c r="BC7" s="168">
        <f t="shared" ref="BC7:BC14" si="21">IFERROR(BB7/BA7,"-")</f>
        <v>433207.56701030926</v>
      </c>
      <c r="BD7" s="102">
        <f>地区別_指導対象者群分析!AA7</f>
        <v>22323</v>
      </c>
      <c r="BE7" s="141">
        <f t="shared" si="1"/>
        <v>17506</v>
      </c>
      <c r="BF7" s="166">
        <f t="shared" si="2"/>
        <v>11898189280</v>
      </c>
      <c r="BG7" s="168">
        <f t="shared" ref="BG7:BG14" si="22">IFERROR(BF7/BE7,"-")</f>
        <v>679663.50279904029</v>
      </c>
      <c r="BH7" s="102">
        <f>地区別_指導対象者群分析!AC7</f>
        <v>6301</v>
      </c>
      <c r="BI7" s="141">
        <v>6301</v>
      </c>
      <c r="BJ7" s="166">
        <v>6514957190</v>
      </c>
      <c r="BK7" s="168">
        <f t="shared" ref="BK7:BK14" si="23">IFERROR(BJ7/BI7,"-")</f>
        <v>1033956.0688779559</v>
      </c>
      <c r="BL7" s="102">
        <f>地区別_指導対象者群分析!AE7</f>
        <v>16022</v>
      </c>
      <c r="BM7" s="141">
        <v>11205</v>
      </c>
      <c r="BN7" s="166">
        <v>5383232090</v>
      </c>
      <c r="BO7" s="168">
        <f t="shared" ref="BO7:BO14" si="24">IFERROR(BN7/BM7,"-")</f>
        <v>480431.24408746097</v>
      </c>
      <c r="BP7" s="50"/>
      <c r="BQ7" s="48" t="str">
        <f t="shared" si="3"/>
        <v>泉州医療圏</v>
      </c>
      <c r="BR7" s="104">
        <f t="shared" si="4"/>
        <v>254971.75087108015</v>
      </c>
      <c r="BS7" s="48" t="str">
        <f t="shared" si="5"/>
        <v>中河内医療圏</v>
      </c>
      <c r="BT7" s="104">
        <f t="shared" si="6"/>
        <v>513131.10701107013</v>
      </c>
      <c r="BU7" s="104">
        <f t="shared" ref="BU7:BU13" si="25">$AQ$14</f>
        <v>237066.22310057093</v>
      </c>
      <c r="BV7" s="104">
        <f t="shared" ref="BV7:BV13" si="26">$BC$14</f>
        <v>483059.41614103183</v>
      </c>
      <c r="BW7" s="104">
        <v>0</v>
      </c>
    </row>
    <row r="8" spans="2:75" s="51" customFormat="1" ht="13.5" customHeight="1">
      <c r="B8" s="54">
        <v>3</v>
      </c>
      <c r="C8" s="47" t="s">
        <v>12</v>
      </c>
      <c r="D8" s="185">
        <f>地区別_指導対象者群分析!D8</f>
        <v>170241</v>
      </c>
      <c r="E8" s="141">
        <v>161116</v>
      </c>
      <c r="F8" s="166">
        <v>124773170610</v>
      </c>
      <c r="G8" s="168">
        <f t="shared" si="7"/>
        <v>774430.66244196729</v>
      </c>
      <c r="H8" s="185">
        <f>地区別_指導対象者群分析!E8</f>
        <v>34305</v>
      </c>
      <c r="I8" s="141">
        <v>33839</v>
      </c>
      <c r="J8" s="166">
        <v>16234464980</v>
      </c>
      <c r="K8" s="168">
        <f t="shared" si="8"/>
        <v>479756.05011968437</v>
      </c>
      <c r="L8" s="185">
        <f>地区別_指導対象者群分析!F8</f>
        <v>135936</v>
      </c>
      <c r="M8" s="141">
        <v>127277</v>
      </c>
      <c r="N8" s="166">
        <v>108538705630</v>
      </c>
      <c r="O8" s="168">
        <f t="shared" si="9"/>
        <v>852775.4867729441</v>
      </c>
      <c r="P8" s="185">
        <f>地区別_指導対象者群分析!G8</f>
        <v>4915</v>
      </c>
      <c r="Q8" s="141">
        <v>4864</v>
      </c>
      <c r="R8" s="166">
        <v>2415745800</v>
      </c>
      <c r="S8" s="168">
        <f t="shared" si="10"/>
        <v>496658.26480263157</v>
      </c>
      <c r="T8" s="102">
        <f>地区別_指導対象者群分析!I8</f>
        <v>9452</v>
      </c>
      <c r="U8" s="141">
        <f t="shared" si="0"/>
        <v>9368</v>
      </c>
      <c r="V8" s="166">
        <f t="shared" si="0"/>
        <v>4727507710</v>
      </c>
      <c r="W8" s="168">
        <f t="shared" si="11"/>
        <v>504644.29013663536</v>
      </c>
      <c r="X8" s="102">
        <f>地区別_指導対象者群分析!K8</f>
        <v>2922</v>
      </c>
      <c r="Y8" s="141">
        <v>2898</v>
      </c>
      <c r="Z8" s="166">
        <v>1479534520</v>
      </c>
      <c r="AA8" s="168">
        <f t="shared" si="12"/>
        <v>510536.41131815047</v>
      </c>
      <c r="AB8" s="102">
        <f>地区別_指導対象者群分析!M8</f>
        <v>6530</v>
      </c>
      <c r="AC8" s="141">
        <v>6470</v>
      </c>
      <c r="AD8" s="166">
        <v>3247973190</v>
      </c>
      <c r="AE8" s="168">
        <f t="shared" si="13"/>
        <v>502005.12982998457</v>
      </c>
      <c r="AF8" s="102">
        <f>地区別_指導対象者群分析!O8</f>
        <v>10</v>
      </c>
      <c r="AG8" s="141">
        <v>10</v>
      </c>
      <c r="AH8" s="166">
        <v>6084080</v>
      </c>
      <c r="AI8" s="168">
        <f t="shared" si="14"/>
        <v>608408</v>
      </c>
      <c r="AJ8" s="102">
        <f>地区別_指導対象者群分析!Q8</f>
        <v>19928</v>
      </c>
      <c r="AK8" s="141">
        <f t="shared" si="15"/>
        <v>19597</v>
      </c>
      <c r="AL8" s="166">
        <f t="shared" si="16"/>
        <v>9085127390</v>
      </c>
      <c r="AM8" s="168">
        <f t="shared" si="17"/>
        <v>463597.86651018012</v>
      </c>
      <c r="AN8" s="102">
        <f>地区別_指導対象者群分析!S8</f>
        <v>2070</v>
      </c>
      <c r="AO8" s="141">
        <v>1894</v>
      </c>
      <c r="AP8" s="166">
        <v>408557910</v>
      </c>
      <c r="AQ8" s="168">
        <f t="shared" si="18"/>
        <v>215711.67370644139</v>
      </c>
      <c r="AR8" s="102">
        <f>地区別_指導対象者群分析!U8</f>
        <v>17858</v>
      </c>
      <c r="AS8" s="141">
        <v>17703</v>
      </c>
      <c r="AT8" s="166">
        <v>8676569480</v>
      </c>
      <c r="AU8" s="168">
        <f t="shared" si="19"/>
        <v>490118.59458848782</v>
      </c>
      <c r="AV8" s="102">
        <f>地区別_指導対象者群分析!W8</f>
        <v>99190</v>
      </c>
      <c r="AW8" s="141">
        <v>99190</v>
      </c>
      <c r="AX8" s="166">
        <v>90180128580</v>
      </c>
      <c r="AY8" s="168">
        <f t="shared" si="20"/>
        <v>909165.52656517795</v>
      </c>
      <c r="AZ8" s="102">
        <f>地区別_指導対象者群分析!Y8</f>
        <v>923</v>
      </c>
      <c r="BA8" s="141">
        <v>923</v>
      </c>
      <c r="BB8" s="166">
        <v>382912630</v>
      </c>
      <c r="BC8" s="168">
        <f t="shared" si="21"/>
        <v>414856.58721560129</v>
      </c>
      <c r="BD8" s="102">
        <f>地区別_指導対象者群分析!AA8</f>
        <v>35823</v>
      </c>
      <c r="BE8" s="141">
        <f t="shared" si="1"/>
        <v>27164</v>
      </c>
      <c r="BF8" s="166">
        <f t="shared" si="2"/>
        <v>17975664420</v>
      </c>
      <c r="BG8" s="168">
        <f t="shared" si="22"/>
        <v>661745.85554410249</v>
      </c>
      <c r="BH8" s="102">
        <f>地区別_指導対象者群分析!AC8</f>
        <v>10439</v>
      </c>
      <c r="BI8" s="141">
        <v>10439</v>
      </c>
      <c r="BJ8" s="166">
        <v>10178033080</v>
      </c>
      <c r="BK8" s="168">
        <f t="shared" si="23"/>
        <v>975000.77402050002</v>
      </c>
      <c r="BL8" s="102">
        <f>地区別_指導対象者群分析!AE8</f>
        <v>25384</v>
      </c>
      <c r="BM8" s="141">
        <v>16725</v>
      </c>
      <c r="BN8" s="166">
        <v>7797631340</v>
      </c>
      <c r="BO8" s="168">
        <f t="shared" si="24"/>
        <v>466226.08908819134</v>
      </c>
      <c r="BP8" s="50"/>
      <c r="BQ8" s="48" t="str">
        <f t="shared" si="3"/>
        <v>豊能医療圏</v>
      </c>
      <c r="BR8" s="104">
        <f t="shared" si="4"/>
        <v>251556.48188803514</v>
      </c>
      <c r="BS8" s="48" t="str">
        <f t="shared" si="5"/>
        <v>大阪市医療圏</v>
      </c>
      <c r="BT8" s="104">
        <f t="shared" si="6"/>
        <v>489580.72555205046</v>
      </c>
      <c r="BU8" s="104">
        <f t="shared" si="25"/>
        <v>237066.22310057093</v>
      </c>
      <c r="BV8" s="104">
        <f t="shared" si="26"/>
        <v>483059.41614103183</v>
      </c>
      <c r="BW8" s="104">
        <v>0</v>
      </c>
    </row>
    <row r="9" spans="2:75" s="51" customFormat="1" ht="13.5" customHeight="1">
      <c r="B9" s="54">
        <v>4</v>
      </c>
      <c r="C9" s="47" t="s">
        <v>20</v>
      </c>
      <c r="D9" s="185">
        <f>地区別_指導対象者群分析!D9</f>
        <v>119214</v>
      </c>
      <c r="E9" s="141">
        <v>113420</v>
      </c>
      <c r="F9" s="166">
        <v>88091278200</v>
      </c>
      <c r="G9" s="168">
        <f t="shared" si="7"/>
        <v>776682.05078469403</v>
      </c>
      <c r="H9" s="185">
        <f>地区別_指導対象者群分析!E9</f>
        <v>23747</v>
      </c>
      <c r="I9" s="141">
        <v>23491</v>
      </c>
      <c r="J9" s="166">
        <v>11573092410</v>
      </c>
      <c r="K9" s="168">
        <f t="shared" si="8"/>
        <v>492660.69601123832</v>
      </c>
      <c r="L9" s="185">
        <f>地区別_指導対象者群分析!F9</f>
        <v>95467</v>
      </c>
      <c r="M9" s="141">
        <v>89929</v>
      </c>
      <c r="N9" s="166">
        <v>76518185790</v>
      </c>
      <c r="O9" s="168">
        <f t="shared" si="9"/>
        <v>850873.30883252341</v>
      </c>
      <c r="P9" s="185">
        <f>地区別_指導対象者群分析!G9</f>
        <v>3494</v>
      </c>
      <c r="Q9" s="141">
        <v>3458</v>
      </c>
      <c r="R9" s="166">
        <v>1722376290</v>
      </c>
      <c r="S9" s="168">
        <f t="shared" si="10"/>
        <v>498084.52573742048</v>
      </c>
      <c r="T9" s="102">
        <f>地区別_指導対象者群分析!I9</f>
        <v>6312</v>
      </c>
      <c r="U9" s="141">
        <f t="shared" si="0"/>
        <v>6270</v>
      </c>
      <c r="V9" s="166">
        <f t="shared" si="0"/>
        <v>3164173020</v>
      </c>
      <c r="W9" s="168">
        <f t="shared" si="11"/>
        <v>504652.79425837321</v>
      </c>
      <c r="X9" s="102">
        <f>地区別_指導対象者群分析!K9</f>
        <v>1945</v>
      </c>
      <c r="Y9" s="141">
        <v>1938</v>
      </c>
      <c r="Z9" s="166">
        <v>1015556110</v>
      </c>
      <c r="AA9" s="168">
        <f t="shared" si="12"/>
        <v>524022.76057791535</v>
      </c>
      <c r="AB9" s="102">
        <f>地区別_指導対象者群分析!M9</f>
        <v>4367</v>
      </c>
      <c r="AC9" s="141">
        <v>4332</v>
      </c>
      <c r="AD9" s="166">
        <v>2148616910</v>
      </c>
      <c r="AE9" s="168">
        <f t="shared" si="13"/>
        <v>495987.283010157</v>
      </c>
      <c r="AF9" s="102">
        <f>地区別_指導対象者群分析!O9</f>
        <v>97</v>
      </c>
      <c r="AG9" s="141">
        <v>95</v>
      </c>
      <c r="AH9" s="166">
        <v>49613110</v>
      </c>
      <c r="AI9" s="168">
        <f t="shared" si="14"/>
        <v>522243.26315789472</v>
      </c>
      <c r="AJ9" s="102">
        <f>地区別_指導対象者群分析!Q9</f>
        <v>13844</v>
      </c>
      <c r="AK9" s="141">
        <f t="shared" si="15"/>
        <v>13668</v>
      </c>
      <c r="AL9" s="166">
        <f t="shared" si="16"/>
        <v>6636929990</v>
      </c>
      <c r="AM9" s="168">
        <f t="shared" si="17"/>
        <v>485581.64983904007</v>
      </c>
      <c r="AN9" s="102">
        <f>地区別_指導対象者群分析!S9</f>
        <v>1232</v>
      </c>
      <c r="AO9" s="141">
        <v>1137</v>
      </c>
      <c r="AP9" s="166">
        <v>262897480</v>
      </c>
      <c r="AQ9" s="168">
        <f t="shared" si="18"/>
        <v>231220.29903254178</v>
      </c>
      <c r="AR9" s="102">
        <f>地区別_指導対象者群分析!U9</f>
        <v>12612</v>
      </c>
      <c r="AS9" s="141">
        <v>12531</v>
      </c>
      <c r="AT9" s="166">
        <v>6374032510</v>
      </c>
      <c r="AU9" s="168">
        <f t="shared" si="19"/>
        <v>508661.12121937593</v>
      </c>
      <c r="AV9" s="102">
        <f>地区別_指導対象者群分析!W9</f>
        <v>69950</v>
      </c>
      <c r="AW9" s="141">
        <v>69950</v>
      </c>
      <c r="AX9" s="166">
        <v>63663715990</v>
      </c>
      <c r="AY9" s="168">
        <f t="shared" si="20"/>
        <v>910131.75110793428</v>
      </c>
      <c r="AZ9" s="102">
        <f>地区別_指導対象者群分析!Y9</f>
        <v>542</v>
      </c>
      <c r="BA9" s="141">
        <v>542</v>
      </c>
      <c r="BB9" s="166">
        <v>278117060</v>
      </c>
      <c r="BC9" s="168">
        <f t="shared" si="21"/>
        <v>513131.10701107013</v>
      </c>
      <c r="BD9" s="102">
        <f>地区別_指導対象者群分析!AA9</f>
        <v>24975</v>
      </c>
      <c r="BE9" s="141">
        <f t="shared" si="1"/>
        <v>19437</v>
      </c>
      <c r="BF9" s="166">
        <f t="shared" si="2"/>
        <v>12576352740</v>
      </c>
      <c r="BG9" s="168">
        <f t="shared" si="22"/>
        <v>647031.57586047228</v>
      </c>
      <c r="BH9" s="102">
        <f>地区別_指導対象者群分析!AC9</f>
        <v>7364</v>
      </c>
      <c r="BI9" s="141">
        <v>7364</v>
      </c>
      <c r="BJ9" s="166">
        <v>6939766820</v>
      </c>
      <c r="BK9" s="168">
        <f t="shared" si="23"/>
        <v>942390.93155893532</v>
      </c>
      <c r="BL9" s="102">
        <f>地区別_指導対象者群分析!AE9</f>
        <v>17611</v>
      </c>
      <c r="BM9" s="141">
        <v>12073</v>
      </c>
      <c r="BN9" s="166">
        <v>5636585920</v>
      </c>
      <c r="BO9" s="168">
        <f t="shared" si="24"/>
        <v>466875.33504514204</v>
      </c>
      <c r="BP9" s="50"/>
      <c r="BQ9" s="48" t="str">
        <f t="shared" si="3"/>
        <v>大阪市医療圏</v>
      </c>
      <c r="BR9" s="104">
        <f t="shared" si="4"/>
        <v>235477.57369614512</v>
      </c>
      <c r="BS9" s="48" t="str">
        <f t="shared" si="5"/>
        <v>豊能医療圏</v>
      </c>
      <c r="BT9" s="104">
        <f t="shared" si="6"/>
        <v>474358.15714285715</v>
      </c>
      <c r="BU9" s="104">
        <f t="shared" si="25"/>
        <v>237066.22310057093</v>
      </c>
      <c r="BV9" s="104">
        <f t="shared" si="26"/>
        <v>483059.41614103183</v>
      </c>
      <c r="BW9" s="104">
        <v>0</v>
      </c>
    </row>
    <row r="10" spans="2:75" s="51" customFormat="1" ht="13.5" customHeight="1">
      <c r="B10" s="54">
        <v>5</v>
      </c>
      <c r="C10" s="47" t="s">
        <v>24</v>
      </c>
      <c r="D10" s="185">
        <f>地区別_指導対象者群分析!D10</f>
        <v>96550</v>
      </c>
      <c r="E10" s="141">
        <v>91959</v>
      </c>
      <c r="F10" s="166">
        <v>69765362630</v>
      </c>
      <c r="G10" s="168">
        <f t="shared" si="7"/>
        <v>758657.25627725397</v>
      </c>
      <c r="H10" s="185">
        <f>地区別_指導対象者群分析!E10</f>
        <v>24588</v>
      </c>
      <c r="I10" s="141">
        <v>24310</v>
      </c>
      <c r="J10" s="166">
        <v>11760898970</v>
      </c>
      <c r="K10" s="168">
        <f t="shared" si="8"/>
        <v>483788.52200740436</v>
      </c>
      <c r="L10" s="185">
        <f>地区別_指導対象者群分析!F10</f>
        <v>71962</v>
      </c>
      <c r="M10" s="141">
        <v>67649</v>
      </c>
      <c r="N10" s="166">
        <v>58004463660</v>
      </c>
      <c r="O10" s="168">
        <f t="shared" si="9"/>
        <v>857432.68429688539</v>
      </c>
      <c r="P10" s="185">
        <f>地区別_指導対象者群分析!G10</f>
        <v>4022</v>
      </c>
      <c r="Q10" s="141">
        <v>3981</v>
      </c>
      <c r="R10" s="166">
        <v>1962420960</v>
      </c>
      <c r="S10" s="168">
        <f t="shared" si="10"/>
        <v>492946.73700075358</v>
      </c>
      <c r="T10" s="102">
        <f>地区別_指導対象者群分析!I10</f>
        <v>7079</v>
      </c>
      <c r="U10" s="141">
        <f t="shared" ref="U10:U13" si="27">SUM(Y10,AC10)</f>
        <v>7018</v>
      </c>
      <c r="V10" s="166">
        <f>SUM(Z10,AD10)</f>
        <v>3502649370</v>
      </c>
      <c r="W10" s="168">
        <f t="shared" si="11"/>
        <v>499095.09404388716</v>
      </c>
      <c r="X10" s="102">
        <f>地区別_指導対象者群分析!K10</f>
        <v>2011</v>
      </c>
      <c r="Y10" s="141">
        <v>2000</v>
      </c>
      <c r="Z10" s="166">
        <v>1006107340</v>
      </c>
      <c r="AA10" s="168">
        <f t="shared" si="12"/>
        <v>503053.67</v>
      </c>
      <c r="AB10" s="102">
        <f>地区別_指導対象者群分析!M10</f>
        <v>5068</v>
      </c>
      <c r="AC10" s="141">
        <v>5018</v>
      </c>
      <c r="AD10" s="166">
        <v>2496542030</v>
      </c>
      <c r="AE10" s="168">
        <f t="shared" si="13"/>
        <v>497517.34356317256</v>
      </c>
      <c r="AF10" s="102">
        <f>地区別_指導対象者群分析!O10</f>
        <v>25</v>
      </c>
      <c r="AG10" s="141">
        <v>25</v>
      </c>
      <c r="AH10" s="166">
        <v>25594470</v>
      </c>
      <c r="AI10" s="168">
        <f t="shared" si="14"/>
        <v>1023778.8</v>
      </c>
      <c r="AJ10" s="102">
        <f>地区別_指導対象者群分析!Q10</f>
        <v>13462</v>
      </c>
      <c r="AK10" s="141">
        <f t="shared" si="15"/>
        <v>13286</v>
      </c>
      <c r="AL10" s="166">
        <f t="shared" si="16"/>
        <v>6270234170</v>
      </c>
      <c r="AM10" s="168">
        <f t="shared" si="17"/>
        <v>471942.96025891916</v>
      </c>
      <c r="AN10" s="102">
        <f>地区別_指導対象者群分析!S10</f>
        <v>1220</v>
      </c>
      <c r="AO10" s="141">
        <v>1123</v>
      </c>
      <c r="AP10" s="166">
        <v>288289870</v>
      </c>
      <c r="AQ10" s="168">
        <f t="shared" si="18"/>
        <v>256714.0427426536</v>
      </c>
      <c r="AR10" s="102">
        <f>地区別_指導対象者群分析!U10</f>
        <v>12242</v>
      </c>
      <c r="AS10" s="141">
        <v>12163</v>
      </c>
      <c r="AT10" s="166">
        <v>5981944300</v>
      </c>
      <c r="AU10" s="168">
        <f t="shared" si="19"/>
        <v>491814.87297541724</v>
      </c>
      <c r="AV10" s="102">
        <f>地区別_指導対象者群分析!W10</f>
        <v>52170</v>
      </c>
      <c r="AW10" s="141">
        <v>52170</v>
      </c>
      <c r="AX10" s="166">
        <v>47332762790</v>
      </c>
      <c r="AY10" s="168">
        <f t="shared" si="20"/>
        <v>907279.33275829023</v>
      </c>
      <c r="AZ10" s="102">
        <f>地区別_指導対象者群分析!Y10</f>
        <v>458</v>
      </c>
      <c r="BA10" s="141">
        <v>458</v>
      </c>
      <c r="BB10" s="166">
        <v>213056000</v>
      </c>
      <c r="BC10" s="168">
        <f t="shared" si="21"/>
        <v>465187.77292576421</v>
      </c>
      <c r="BD10" s="102">
        <f>地区別_指導対象者群分析!AA10</f>
        <v>19334</v>
      </c>
      <c r="BE10" s="141">
        <f t="shared" si="1"/>
        <v>15021</v>
      </c>
      <c r="BF10" s="166">
        <f t="shared" si="2"/>
        <v>10458644870</v>
      </c>
      <c r="BG10" s="168">
        <f t="shared" si="22"/>
        <v>696268.21583116974</v>
      </c>
      <c r="BH10" s="102">
        <f>地区別_指導対象者群分析!AC10</f>
        <v>5362</v>
      </c>
      <c r="BI10" s="141">
        <v>5362</v>
      </c>
      <c r="BJ10" s="166">
        <v>5168449140</v>
      </c>
      <c r="BK10" s="168">
        <f t="shared" si="23"/>
        <v>963903.2338679597</v>
      </c>
      <c r="BL10" s="102">
        <f>地区別_指導対象者群分析!AE10</f>
        <v>13972</v>
      </c>
      <c r="BM10" s="141">
        <v>9659</v>
      </c>
      <c r="BN10" s="166">
        <v>5290195730</v>
      </c>
      <c r="BO10" s="168">
        <f t="shared" si="24"/>
        <v>547696.00683300546</v>
      </c>
      <c r="BP10" s="50"/>
      <c r="BQ10" s="48" t="str">
        <f t="shared" si="3"/>
        <v>堺市医療圏</v>
      </c>
      <c r="BR10" s="104">
        <f t="shared" si="4"/>
        <v>231311.98658843251</v>
      </c>
      <c r="BS10" s="48" t="str">
        <f t="shared" si="5"/>
        <v>南河内医療圏</v>
      </c>
      <c r="BT10" s="104">
        <f t="shared" si="6"/>
        <v>465187.77292576421</v>
      </c>
      <c r="BU10" s="104">
        <f t="shared" si="25"/>
        <v>237066.22310057093</v>
      </c>
      <c r="BV10" s="104">
        <f t="shared" si="26"/>
        <v>483059.41614103183</v>
      </c>
      <c r="BW10" s="104">
        <v>0</v>
      </c>
    </row>
    <row r="11" spans="2:75" s="51" customFormat="1" ht="13.5" customHeight="1">
      <c r="B11" s="54">
        <v>6</v>
      </c>
      <c r="C11" s="47" t="s">
        <v>34</v>
      </c>
      <c r="D11" s="185">
        <f>地区別_指導対象者群分析!D11</f>
        <v>119618</v>
      </c>
      <c r="E11" s="141">
        <v>113350</v>
      </c>
      <c r="F11" s="166">
        <v>91432611140</v>
      </c>
      <c r="G11" s="168">
        <f t="shared" si="7"/>
        <v>806639.71010145568</v>
      </c>
      <c r="H11" s="185">
        <f>地区別_指導対象者群分析!E11</f>
        <v>21297</v>
      </c>
      <c r="I11" s="141">
        <v>21004</v>
      </c>
      <c r="J11" s="166">
        <v>9708963580</v>
      </c>
      <c r="K11" s="168">
        <f t="shared" si="8"/>
        <v>462243.55265663681</v>
      </c>
      <c r="L11" s="185">
        <f>地区別_指導対象者群分析!F11</f>
        <v>98321</v>
      </c>
      <c r="M11" s="141">
        <v>92346</v>
      </c>
      <c r="N11" s="166">
        <v>81723647560</v>
      </c>
      <c r="O11" s="168">
        <f t="shared" si="9"/>
        <v>884972.25174885755</v>
      </c>
      <c r="P11" s="185">
        <f>地区別_指導対象者群分析!G11</f>
        <v>2739</v>
      </c>
      <c r="Q11" s="141">
        <v>2706</v>
      </c>
      <c r="R11" s="166">
        <v>1174522550</v>
      </c>
      <c r="S11" s="168">
        <f t="shared" si="10"/>
        <v>434043.81005173689</v>
      </c>
      <c r="T11" s="102">
        <f>地区別_指導対象者群分析!I11</f>
        <v>5600</v>
      </c>
      <c r="U11" s="141">
        <f t="shared" si="27"/>
        <v>5537</v>
      </c>
      <c r="V11" s="166">
        <f>SUM(Z11,AD11)</f>
        <v>2676203500</v>
      </c>
      <c r="W11" s="168">
        <f t="shared" si="11"/>
        <v>483330.95539100596</v>
      </c>
      <c r="X11" s="102">
        <f>地区別_指導対象者群分析!K11</f>
        <v>2101</v>
      </c>
      <c r="Y11" s="141">
        <v>2084</v>
      </c>
      <c r="Z11" s="166">
        <v>1076847440</v>
      </c>
      <c r="AA11" s="168">
        <f t="shared" si="12"/>
        <v>516721.42034548946</v>
      </c>
      <c r="AB11" s="102">
        <f>地区別_指導対象者群分析!M11</f>
        <v>3499</v>
      </c>
      <c r="AC11" s="141">
        <v>3453</v>
      </c>
      <c r="AD11" s="166">
        <v>1599356060</v>
      </c>
      <c r="AE11" s="168">
        <f t="shared" si="13"/>
        <v>463178.70257746888</v>
      </c>
      <c r="AF11" s="102">
        <f>地区別_指導対象者群分析!O11</f>
        <v>6</v>
      </c>
      <c r="AG11" s="141">
        <v>4</v>
      </c>
      <c r="AH11" s="166">
        <v>889530</v>
      </c>
      <c r="AI11" s="168">
        <f t="shared" si="14"/>
        <v>222382.5</v>
      </c>
      <c r="AJ11" s="102">
        <f>地区別_指導対象者群分析!Q11</f>
        <v>12952</v>
      </c>
      <c r="AK11" s="141">
        <f t="shared" si="15"/>
        <v>12757</v>
      </c>
      <c r="AL11" s="166">
        <f t="shared" si="16"/>
        <v>5857348000</v>
      </c>
      <c r="AM11" s="168">
        <f t="shared" si="17"/>
        <v>459147.76201301249</v>
      </c>
      <c r="AN11" s="102">
        <f>地区別_指導対象者群分析!S11</f>
        <v>1302</v>
      </c>
      <c r="AO11" s="141">
        <v>1193</v>
      </c>
      <c r="AP11" s="166">
        <v>275955200</v>
      </c>
      <c r="AQ11" s="168">
        <f t="shared" si="18"/>
        <v>231311.98658843251</v>
      </c>
      <c r="AR11" s="102">
        <f>地区別_指導対象者群分析!U11</f>
        <v>11650</v>
      </c>
      <c r="AS11" s="141">
        <v>11564</v>
      </c>
      <c r="AT11" s="166">
        <v>5581392800</v>
      </c>
      <c r="AU11" s="168">
        <f t="shared" si="19"/>
        <v>482652.43860255968</v>
      </c>
      <c r="AV11" s="102">
        <f>地区別_指導対象者群分析!W11</f>
        <v>71382</v>
      </c>
      <c r="AW11" s="141">
        <v>71382</v>
      </c>
      <c r="AX11" s="166">
        <v>66705495740</v>
      </c>
      <c r="AY11" s="168">
        <f t="shared" si="20"/>
        <v>934486.2253789471</v>
      </c>
      <c r="AZ11" s="102">
        <f>地区別_指導対象者群分析!Y11</f>
        <v>569</v>
      </c>
      <c r="BA11" s="141">
        <v>569</v>
      </c>
      <c r="BB11" s="166">
        <v>371453140</v>
      </c>
      <c r="BC11" s="168">
        <f t="shared" si="21"/>
        <v>652817.46924428828</v>
      </c>
      <c r="BD11" s="102">
        <f>地区別_指導対象者群分析!AA11</f>
        <v>26370</v>
      </c>
      <c r="BE11" s="141">
        <f t="shared" si="1"/>
        <v>20395</v>
      </c>
      <c r="BF11" s="166">
        <f t="shared" si="2"/>
        <v>14646698680</v>
      </c>
      <c r="BG11" s="168">
        <f t="shared" si="22"/>
        <v>718151.44300073548</v>
      </c>
      <c r="BH11" s="102">
        <f>地区別_指導対象者群分析!AC11</f>
        <v>7426</v>
      </c>
      <c r="BI11" s="141">
        <v>7426</v>
      </c>
      <c r="BJ11" s="166">
        <v>7294792500</v>
      </c>
      <c r="BK11" s="168">
        <f t="shared" si="23"/>
        <v>982331.33584702399</v>
      </c>
      <c r="BL11" s="102">
        <f>地区別_指導対象者群分析!AE11</f>
        <v>18944</v>
      </c>
      <c r="BM11" s="141">
        <v>12969</v>
      </c>
      <c r="BN11" s="166">
        <v>7351906180</v>
      </c>
      <c r="BO11" s="168">
        <f t="shared" si="24"/>
        <v>566883.04264014191</v>
      </c>
      <c r="BP11" s="50"/>
      <c r="BQ11" s="48" t="str">
        <f t="shared" si="3"/>
        <v>中河内医療圏</v>
      </c>
      <c r="BR11" s="104">
        <f t="shared" si="4"/>
        <v>231220.29903254178</v>
      </c>
      <c r="BS11" s="48" t="str">
        <f t="shared" si="5"/>
        <v>泉州医療圏</v>
      </c>
      <c r="BT11" s="104">
        <f t="shared" si="6"/>
        <v>443507.64900662249</v>
      </c>
      <c r="BU11" s="104">
        <f t="shared" si="25"/>
        <v>237066.22310057093</v>
      </c>
      <c r="BV11" s="104">
        <f t="shared" si="26"/>
        <v>483059.41614103183</v>
      </c>
      <c r="BW11" s="104">
        <v>0</v>
      </c>
    </row>
    <row r="12" spans="2:75" s="51" customFormat="1" ht="13.5" customHeight="1">
      <c r="B12" s="54">
        <v>7</v>
      </c>
      <c r="C12" s="47" t="s">
        <v>43</v>
      </c>
      <c r="D12" s="185">
        <f>地区別_指導対象者群分析!D12</f>
        <v>123394</v>
      </c>
      <c r="E12" s="141">
        <v>117508</v>
      </c>
      <c r="F12" s="166">
        <v>96086075230</v>
      </c>
      <c r="G12" s="168">
        <f t="shared" si="7"/>
        <v>817698.15867855807</v>
      </c>
      <c r="H12" s="185">
        <f>地区別_指導対象者群分析!E12</f>
        <v>23473</v>
      </c>
      <c r="I12" s="141">
        <v>23194</v>
      </c>
      <c r="J12" s="166">
        <v>11336791850</v>
      </c>
      <c r="K12" s="168">
        <f t="shared" si="8"/>
        <v>488781.23005949816</v>
      </c>
      <c r="L12" s="185">
        <f>地区別_指導対象者群分析!F12</f>
        <v>99921</v>
      </c>
      <c r="M12" s="141">
        <v>94314</v>
      </c>
      <c r="N12" s="166">
        <v>84749283380</v>
      </c>
      <c r="O12" s="168">
        <f t="shared" si="9"/>
        <v>898586.45991051174</v>
      </c>
      <c r="P12" s="185">
        <f>地区別_指導対象者群分析!G12</f>
        <v>3403</v>
      </c>
      <c r="Q12" s="141">
        <v>3370</v>
      </c>
      <c r="R12" s="166">
        <v>1660643020</v>
      </c>
      <c r="S12" s="168">
        <f t="shared" si="10"/>
        <v>492772.40949554899</v>
      </c>
      <c r="T12" s="102">
        <f>地区別_指導対象者群分析!I12</f>
        <v>6607</v>
      </c>
      <c r="U12" s="141">
        <f t="shared" si="27"/>
        <v>6565</v>
      </c>
      <c r="V12" s="166">
        <f>SUM(Z12,AD12)</f>
        <v>3344520680</v>
      </c>
      <c r="W12" s="168">
        <f t="shared" si="11"/>
        <v>509447.17136329017</v>
      </c>
      <c r="X12" s="102">
        <f>地区別_指導対象者群分析!K12</f>
        <v>1801</v>
      </c>
      <c r="Y12" s="141">
        <v>1795</v>
      </c>
      <c r="Z12" s="166">
        <v>922358140</v>
      </c>
      <c r="AA12" s="168">
        <f t="shared" si="12"/>
        <v>513848.54596100276</v>
      </c>
      <c r="AB12" s="102">
        <f>地区別_指導対象者群分析!M12</f>
        <v>4806</v>
      </c>
      <c r="AC12" s="141">
        <v>4770</v>
      </c>
      <c r="AD12" s="166">
        <v>2422162540</v>
      </c>
      <c r="AE12" s="168">
        <f t="shared" si="13"/>
        <v>507790.88888888888</v>
      </c>
      <c r="AF12" s="102">
        <f>地区別_指導対象者群分析!O12</f>
        <v>48</v>
      </c>
      <c r="AG12" s="141">
        <v>45</v>
      </c>
      <c r="AH12" s="166">
        <v>19609680</v>
      </c>
      <c r="AI12" s="168">
        <f t="shared" si="14"/>
        <v>435770.66666666669</v>
      </c>
      <c r="AJ12" s="102">
        <f>地区別_指導対象者群分析!Q12</f>
        <v>13415</v>
      </c>
      <c r="AK12" s="141">
        <f t="shared" si="15"/>
        <v>13214</v>
      </c>
      <c r="AL12" s="166">
        <f t="shared" si="16"/>
        <v>6312018470</v>
      </c>
      <c r="AM12" s="168">
        <f t="shared" si="17"/>
        <v>477676.59073709702</v>
      </c>
      <c r="AN12" s="102">
        <f>地区別_指導対象者群分析!S12</f>
        <v>1282</v>
      </c>
      <c r="AO12" s="141">
        <v>1148</v>
      </c>
      <c r="AP12" s="166">
        <v>292707570</v>
      </c>
      <c r="AQ12" s="168">
        <f t="shared" si="18"/>
        <v>254971.75087108015</v>
      </c>
      <c r="AR12" s="102">
        <f>地区別_指導対象者群分析!U12</f>
        <v>12133</v>
      </c>
      <c r="AS12" s="141">
        <v>12066</v>
      </c>
      <c r="AT12" s="166">
        <v>6019310900</v>
      </c>
      <c r="AU12" s="168">
        <f t="shared" si="19"/>
        <v>498865.48151831591</v>
      </c>
      <c r="AV12" s="102">
        <f>地区別_指導対象者群分析!W12</f>
        <v>74466</v>
      </c>
      <c r="AW12" s="141">
        <v>74466</v>
      </c>
      <c r="AX12" s="166">
        <v>69885227000</v>
      </c>
      <c r="AY12" s="168">
        <f t="shared" si="20"/>
        <v>938485.04015255289</v>
      </c>
      <c r="AZ12" s="102">
        <f>地区別_指導対象者群分析!Y12</f>
        <v>604</v>
      </c>
      <c r="BA12" s="141">
        <v>604</v>
      </c>
      <c r="BB12" s="166">
        <v>267878620</v>
      </c>
      <c r="BC12" s="168">
        <f t="shared" si="21"/>
        <v>443507.64900662249</v>
      </c>
      <c r="BD12" s="102">
        <f>地区別_指導対象者群分析!AA12</f>
        <v>24851</v>
      </c>
      <c r="BE12" s="141">
        <f t="shared" si="1"/>
        <v>19244</v>
      </c>
      <c r="BF12" s="166">
        <f t="shared" si="2"/>
        <v>14596177760</v>
      </c>
      <c r="BG12" s="168">
        <f t="shared" si="22"/>
        <v>758479.40968613594</v>
      </c>
      <c r="BH12" s="102">
        <f>地区別_指導対象者群分析!AC12</f>
        <v>7039</v>
      </c>
      <c r="BI12" s="141">
        <v>7039</v>
      </c>
      <c r="BJ12" s="166">
        <v>7153237920</v>
      </c>
      <c r="BK12" s="168">
        <f t="shared" si="23"/>
        <v>1016229.2825685467</v>
      </c>
      <c r="BL12" s="102">
        <f>地区別_指導対象者群分析!AE12</f>
        <v>17812</v>
      </c>
      <c r="BM12" s="141">
        <v>12205</v>
      </c>
      <c r="BN12" s="166">
        <v>7442939840</v>
      </c>
      <c r="BO12" s="168">
        <f t="shared" si="24"/>
        <v>609827.10692339204</v>
      </c>
      <c r="BP12" s="50"/>
      <c r="BQ12" s="48" t="str">
        <f t="shared" si="3"/>
        <v>三島医療圏</v>
      </c>
      <c r="BR12" s="104">
        <f t="shared" si="4"/>
        <v>227663.01380368098</v>
      </c>
      <c r="BS12" s="48" t="str">
        <f t="shared" si="5"/>
        <v>三島医療圏</v>
      </c>
      <c r="BT12" s="104">
        <f t="shared" si="6"/>
        <v>433207.56701030926</v>
      </c>
      <c r="BU12" s="104">
        <f t="shared" si="25"/>
        <v>237066.22310057093</v>
      </c>
      <c r="BV12" s="104">
        <f t="shared" si="26"/>
        <v>483059.41614103183</v>
      </c>
      <c r="BW12" s="104">
        <v>0</v>
      </c>
    </row>
    <row r="13" spans="2:75" s="51" customFormat="1" ht="13.5" customHeight="1" thickBot="1">
      <c r="B13" s="54">
        <v>8</v>
      </c>
      <c r="C13" s="47" t="s">
        <v>56</v>
      </c>
      <c r="D13" s="185">
        <f>地区別_指導対象者群分析!D13</f>
        <v>327129</v>
      </c>
      <c r="E13" s="141">
        <v>308095</v>
      </c>
      <c r="F13" s="166">
        <v>263053014490</v>
      </c>
      <c r="G13" s="168">
        <f t="shared" si="7"/>
        <v>853804.87995585776</v>
      </c>
      <c r="H13" s="185">
        <f>地区別_指導対象者群分析!E13</f>
        <v>41373</v>
      </c>
      <c r="I13" s="141">
        <v>40776</v>
      </c>
      <c r="J13" s="166">
        <v>21312070750</v>
      </c>
      <c r="K13" s="168">
        <f t="shared" si="8"/>
        <v>522662.12355307041</v>
      </c>
      <c r="L13" s="185">
        <f>地区別_指導対象者群分析!F13</f>
        <v>285756</v>
      </c>
      <c r="M13" s="141">
        <v>267319</v>
      </c>
      <c r="N13" s="166">
        <v>241740943740</v>
      </c>
      <c r="O13" s="168">
        <f t="shared" si="9"/>
        <v>904316.35514123575</v>
      </c>
      <c r="P13" s="185">
        <f>地区別_指導対象者群分析!G13</f>
        <v>5933</v>
      </c>
      <c r="Q13" s="141">
        <v>5868</v>
      </c>
      <c r="R13" s="166">
        <v>3024491240</v>
      </c>
      <c r="S13" s="168">
        <f t="shared" si="10"/>
        <v>515421.13837764144</v>
      </c>
      <c r="T13" s="102">
        <f>地区別_指導対象者群分析!I13</f>
        <v>11416</v>
      </c>
      <c r="U13" s="141">
        <f t="shared" si="27"/>
        <v>11294</v>
      </c>
      <c r="V13" s="166">
        <f>SUM(Z13,AD13)</f>
        <v>6224248700</v>
      </c>
      <c r="W13" s="168">
        <f t="shared" si="11"/>
        <v>551111.09438639984</v>
      </c>
      <c r="X13" s="102">
        <f>地区別_指導対象者群分析!K13</f>
        <v>3454</v>
      </c>
      <c r="Y13" s="141">
        <v>3427</v>
      </c>
      <c r="Z13" s="166">
        <v>1998428130</v>
      </c>
      <c r="AA13" s="168">
        <f t="shared" si="12"/>
        <v>583142.14473300264</v>
      </c>
      <c r="AB13" s="102">
        <f>地区別_指導対象者群分析!M13</f>
        <v>7962</v>
      </c>
      <c r="AC13" s="141">
        <v>7867</v>
      </c>
      <c r="AD13" s="166">
        <v>4225820570</v>
      </c>
      <c r="AE13" s="168">
        <f t="shared" si="13"/>
        <v>537157.82000762678</v>
      </c>
      <c r="AF13" s="102">
        <f>地区別_指導対象者群分析!O13</f>
        <v>11</v>
      </c>
      <c r="AG13" s="141">
        <v>10</v>
      </c>
      <c r="AH13" s="166">
        <v>10461270</v>
      </c>
      <c r="AI13" s="168">
        <f t="shared" si="14"/>
        <v>1046127</v>
      </c>
      <c r="AJ13" s="102">
        <f>地区別_指導対象者群分析!Q13</f>
        <v>24013</v>
      </c>
      <c r="AK13" s="141">
        <f t="shared" si="15"/>
        <v>23604</v>
      </c>
      <c r="AL13" s="166">
        <f t="shared" si="16"/>
        <v>12052869540</v>
      </c>
      <c r="AM13" s="168">
        <f t="shared" si="17"/>
        <v>510628.26385358413</v>
      </c>
      <c r="AN13" s="102">
        <f>地区別_指導対象者群分析!S13</f>
        <v>1998</v>
      </c>
      <c r="AO13" s="141">
        <v>1764</v>
      </c>
      <c r="AP13" s="166">
        <v>415382440</v>
      </c>
      <c r="AQ13" s="168">
        <f t="shared" si="18"/>
        <v>235477.57369614512</v>
      </c>
      <c r="AR13" s="102">
        <f>地区別_指導対象者群分析!U13</f>
        <v>22015</v>
      </c>
      <c r="AS13" s="141">
        <v>21840</v>
      </c>
      <c r="AT13" s="166">
        <v>11637487100</v>
      </c>
      <c r="AU13" s="168">
        <f t="shared" si="19"/>
        <v>532851.9734432234</v>
      </c>
      <c r="AV13" s="102">
        <f>地区別_指導対象者群分析!W13</f>
        <v>211764</v>
      </c>
      <c r="AW13" s="141">
        <v>211764</v>
      </c>
      <c r="AX13" s="166">
        <v>202197525390</v>
      </c>
      <c r="AY13" s="168">
        <f t="shared" si="20"/>
        <v>954824.83042443474</v>
      </c>
      <c r="AZ13" s="102">
        <f>地区別_指導対象者群分析!Y13</f>
        <v>1902</v>
      </c>
      <c r="BA13" s="141">
        <v>1902</v>
      </c>
      <c r="BB13" s="166">
        <v>931182540</v>
      </c>
      <c r="BC13" s="168">
        <f t="shared" si="21"/>
        <v>489580.72555205046</v>
      </c>
      <c r="BD13" s="102">
        <f>地区別_指導対象者群分析!AA13</f>
        <v>72090</v>
      </c>
      <c r="BE13" s="141">
        <f t="shared" si="1"/>
        <v>53653</v>
      </c>
      <c r="BF13" s="166">
        <f t="shared" si="2"/>
        <v>38612235810</v>
      </c>
      <c r="BG13" s="168">
        <f t="shared" si="22"/>
        <v>719665.92380668374</v>
      </c>
      <c r="BH13" s="102">
        <f>地区別_指導対象者群分析!AC13</f>
        <v>21683</v>
      </c>
      <c r="BI13" s="141">
        <v>21683</v>
      </c>
      <c r="BJ13" s="166">
        <v>20891571780</v>
      </c>
      <c r="BK13" s="168">
        <f t="shared" si="23"/>
        <v>963500.05903242168</v>
      </c>
      <c r="BL13" s="102">
        <f>地区別_指導対象者群分析!AE13</f>
        <v>50407</v>
      </c>
      <c r="BM13" s="141">
        <v>31970</v>
      </c>
      <c r="BN13" s="166">
        <v>17720664030</v>
      </c>
      <c r="BO13" s="168">
        <f t="shared" si="24"/>
        <v>554290.39818579913</v>
      </c>
      <c r="BP13" s="50"/>
      <c r="BQ13" s="48" t="str">
        <f t="shared" si="3"/>
        <v>北河内医療圏</v>
      </c>
      <c r="BR13" s="104">
        <f t="shared" si="4"/>
        <v>215711.67370644139</v>
      </c>
      <c r="BS13" s="48" t="str">
        <f t="shared" si="5"/>
        <v>北河内医療圏</v>
      </c>
      <c r="BT13" s="104">
        <f t="shared" si="6"/>
        <v>414856.58721560129</v>
      </c>
      <c r="BU13" s="104">
        <f t="shared" si="25"/>
        <v>237066.22310057093</v>
      </c>
      <c r="BV13" s="104">
        <f t="shared" si="26"/>
        <v>483059.41614103183</v>
      </c>
      <c r="BW13" s="104">
        <v>999</v>
      </c>
    </row>
    <row r="14" spans="2:75" s="51" customFormat="1" ht="13.5" customHeight="1" thickTop="1">
      <c r="B14" s="263" t="s">
        <v>0</v>
      </c>
      <c r="C14" s="264"/>
      <c r="D14" s="119">
        <f>地区別_指導対象者群分析!D14</f>
        <v>1204561</v>
      </c>
      <c r="E14" s="144">
        <f>SUM(E6:E13)</f>
        <v>1141876</v>
      </c>
      <c r="F14" s="167">
        <f>SUM(F6:F13)</f>
        <v>918822239440</v>
      </c>
      <c r="G14" s="169">
        <f t="shared" si="7"/>
        <v>804660.26034350495</v>
      </c>
      <c r="H14" s="119">
        <f>地区別_指導対象者群分析!E14</f>
        <v>232908</v>
      </c>
      <c r="I14" s="144">
        <f>SUM(I6:I13)</f>
        <v>230019</v>
      </c>
      <c r="J14" s="167">
        <f>SUM(J6:J13)</f>
        <v>113485317000</v>
      </c>
      <c r="K14" s="169">
        <f t="shared" si="8"/>
        <v>493373.66478421347</v>
      </c>
      <c r="L14" s="119">
        <f>地区別_指導対象者群分析!F14</f>
        <v>971653</v>
      </c>
      <c r="M14" s="144">
        <f>SUM(M6:M13)</f>
        <v>911857</v>
      </c>
      <c r="N14" s="167">
        <f>SUM(N6:N13)</f>
        <v>805336922440</v>
      </c>
      <c r="O14" s="169">
        <f t="shared" si="9"/>
        <v>883183.35269674961</v>
      </c>
      <c r="P14" s="119">
        <f>地区別_指導対象者群分析!G14</f>
        <v>34269</v>
      </c>
      <c r="Q14" s="144">
        <f>SUM(Q6:Q13)</f>
        <v>33921</v>
      </c>
      <c r="R14" s="167">
        <f>SUM(R6:R13)</f>
        <v>16763664210</v>
      </c>
      <c r="S14" s="169">
        <f t="shared" si="10"/>
        <v>494197.22915008402</v>
      </c>
      <c r="T14" s="119">
        <f>地区別_指導対象者群分析!I14</f>
        <v>63108</v>
      </c>
      <c r="U14" s="144">
        <f>SUM(U6:U13)</f>
        <v>62558</v>
      </c>
      <c r="V14" s="167">
        <f>SUM(V6:V13)</f>
        <v>32060744570</v>
      </c>
      <c r="W14" s="169">
        <f t="shared" si="11"/>
        <v>512496.31653825252</v>
      </c>
      <c r="X14" s="119">
        <f>地区別_指導対象者群分析!K14</f>
        <v>18580</v>
      </c>
      <c r="Y14" s="144">
        <f>SUM(Y6:Y13)</f>
        <v>18464</v>
      </c>
      <c r="Z14" s="167">
        <f>SUM(Z6:Z13)</f>
        <v>9764352790</v>
      </c>
      <c r="AA14" s="169">
        <f t="shared" si="12"/>
        <v>528831.93186741765</v>
      </c>
      <c r="AB14" s="119">
        <f>地区別_指導対象者群分析!M14</f>
        <v>44528</v>
      </c>
      <c r="AC14" s="144">
        <f>SUM(AC6:AC13)</f>
        <v>44094</v>
      </c>
      <c r="AD14" s="167">
        <f>SUM(AD6:AD13)</f>
        <v>22296391780</v>
      </c>
      <c r="AE14" s="169">
        <f t="shared" si="13"/>
        <v>505655.91191545333</v>
      </c>
      <c r="AF14" s="119">
        <f>地区別_指導対象者群分析!O14</f>
        <v>1340</v>
      </c>
      <c r="AG14" s="144">
        <f>SUM(AG6:AG13)</f>
        <v>1327</v>
      </c>
      <c r="AH14" s="167">
        <f>SUM(AH6:AH13)</f>
        <v>756752810</v>
      </c>
      <c r="AI14" s="169">
        <f t="shared" si="14"/>
        <v>570273.40617935196</v>
      </c>
      <c r="AJ14" s="119">
        <f>地区別_指導対象者群分析!Q14</f>
        <v>134191</v>
      </c>
      <c r="AK14" s="144">
        <f>SUM(AK6:AK13)</f>
        <v>132213</v>
      </c>
      <c r="AL14" s="167">
        <f>SUM(AL6:AL13)</f>
        <v>63904155410</v>
      </c>
      <c r="AM14" s="169">
        <f t="shared" si="17"/>
        <v>483342.45051545615</v>
      </c>
      <c r="AN14" s="119">
        <f>地区別_指導対象者群分析!S14</f>
        <v>12516</v>
      </c>
      <c r="AO14" s="144">
        <f>SUM(AO6:AO13)</f>
        <v>11385</v>
      </c>
      <c r="AP14" s="167">
        <f>SUM(AP6:AP13)</f>
        <v>2698998950</v>
      </c>
      <c r="AQ14" s="169">
        <f t="shared" si="18"/>
        <v>237066.22310057093</v>
      </c>
      <c r="AR14" s="119">
        <f>地区別_指導対象者群分析!U14</f>
        <v>121675</v>
      </c>
      <c r="AS14" s="144">
        <f>SUM(AS6:AS13)</f>
        <v>120828</v>
      </c>
      <c r="AT14" s="167">
        <f>SUM(AT6:AT13)</f>
        <v>61205156460</v>
      </c>
      <c r="AU14" s="169">
        <f t="shared" si="19"/>
        <v>506547.79074386734</v>
      </c>
      <c r="AV14" s="119">
        <f>地区別_指導対象者群分析!W14</f>
        <v>710212</v>
      </c>
      <c r="AW14" s="144">
        <f>SUM(AW6:AW13)</f>
        <v>710212</v>
      </c>
      <c r="AX14" s="167">
        <f>SUM(AX6:AX13)</f>
        <v>665617600240</v>
      </c>
      <c r="AY14" s="169">
        <f t="shared" si="20"/>
        <v>937209.73489605915</v>
      </c>
      <c r="AZ14" s="119">
        <f>地区別_指導対象者群分析!Y14</f>
        <v>6183</v>
      </c>
      <c r="BA14" s="144">
        <f>SUM(BA6:BA13)</f>
        <v>6183</v>
      </c>
      <c r="BB14" s="167">
        <f>SUM(BB6:BB13)</f>
        <v>2986756370</v>
      </c>
      <c r="BC14" s="169">
        <f t="shared" si="21"/>
        <v>483059.41614103183</v>
      </c>
      <c r="BD14" s="119">
        <f>地区別_指導対象者群分析!AA14</f>
        <v>255258</v>
      </c>
      <c r="BE14" s="144">
        <f>SUM(BE6:BE13)</f>
        <v>195462</v>
      </c>
      <c r="BF14" s="167">
        <f>SUM(BF6:BF13)</f>
        <v>136732565830</v>
      </c>
      <c r="BG14" s="169">
        <f t="shared" si="22"/>
        <v>699535.28476123232</v>
      </c>
      <c r="BH14" s="119">
        <f>地区別_指導対象者群分析!AC14</f>
        <v>73958</v>
      </c>
      <c r="BI14" s="144">
        <f>SUM(BI6:BI13)</f>
        <v>73958</v>
      </c>
      <c r="BJ14" s="167">
        <f>SUM(BJ6:BJ13)</f>
        <v>72642732310</v>
      </c>
      <c r="BK14" s="169">
        <f t="shared" si="23"/>
        <v>982216.0186862814</v>
      </c>
      <c r="BL14" s="119">
        <f>地区別_指導対象者群分析!AE14</f>
        <v>181300</v>
      </c>
      <c r="BM14" s="144">
        <f>SUM(BM6:BM13)</f>
        <v>121504</v>
      </c>
      <c r="BN14" s="167">
        <f>SUM(BN6:BN13)</f>
        <v>64089833520</v>
      </c>
      <c r="BO14" s="169">
        <f t="shared" si="24"/>
        <v>527470.97642875952</v>
      </c>
      <c r="BP14" s="50"/>
      <c r="BU14" s="50"/>
      <c r="BV14" s="50"/>
      <c r="BW14" s="50"/>
    </row>
    <row r="15" spans="2:75" s="51" customFormat="1">
      <c r="B15" s="56"/>
      <c r="G15" s="111"/>
      <c r="K15" s="111"/>
      <c r="O15" s="111"/>
      <c r="S15" s="111"/>
      <c r="T15" s="111"/>
      <c r="W15" s="111"/>
      <c r="X15" s="111"/>
      <c r="AA15" s="111"/>
      <c r="AB15" s="111"/>
      <c r="AE15" s="111"/>
      <c r="AF15" s="111"/>
      <c r="AI15" s="111"/>
      <c r="AJ15" s="111"/>
      <c r="AM15" s="111"/>
      <c r="AN15" s="111"/>
      <c r="AQ15" s="111"/>
      <c r="AR15" s="111"/>
      <c r="AU15" s="111"/>
      <c r="AV15" s="111"/>
      <c r="AY15" s="111"/>
      <c r="AZ15" s="111"/>
      <c r="BC15" s="111"/>
      <c r="BD15" s="111"/>
      <c r="BG15" s="111"/>
      <c r="BH15" s="111"/>
      <c r="BK15" s="111"/>
      <c r="BL15" s="111"/>
      <c r="BO15" s="111"/>
      <c r="BP15" s="50"/>
      <c r="BU15" s="50"/>
      <c r="BV15" s="50"/>
      <c r="BW15" s="50"/>
    </row>
    <row r="16" spans="2:75" s="51" customFormat="1">
      <c r="G16" s="111"/>
      <c r="K16" s="111"/>
      <c r="O16" s="111"/>
      <c r="S16" s="111"/>
      <c r="T16" s="111"/>
      <c r="W16" s="111"/>
      <c r="X16" s="111"/>
      <c r="AA16" s="111"/>
      <c r="AB16" s="111"/>
      <c r="AE16" s="111"/>
      <c r="AF16" s="111"/>
      <c r="AI16" s="111"/>
      <c r="AJ16" s="111"/>
      <c r="AM16" s="111"/>
      <c r="AN16" s="111"/>
      <c r="AQ16" s="111"/>
      <c r="AR16" s="111"/>
      <c r="AU16" s="111"/>
      <c r="AV16" s="111"/>
      <c r="AY16" s="111"/>
      <c r="AZ16" s="111"/>
      <c r="BC16" s="111"/>
      <c r="BD16" s="111"/>
      <c r="BG16" s="111"/>
      <c r="BH16" s="111"/>
      <c r="BK16" s="111"/>
      <c r="BL16" s="111"/>
      <c r="BO16" s="111"/>
      <c r="BP16" s="50"/>
      <c r="BU16" s="50"/>
      <c r="BV16" s="50"/>
      <c r="BW16" s="50"/>
    </row>
    <row r="17" spans="7:75" s="51" customFormat="1">
      <c r="G17" s="111"/>
      <c r="K17" s="111"/>
      <c r="O17" s="111"/>
      <c r="S17" s="111"/>
      <c r="T17" s="111"/>
      <c r="W17" s="111"/>
      <c r="X17" s="111"/>
      <c r="AA17" s="111"/>
      <c r="AB17" s="111"/>
      <c r="AE17" s="111"/>
      <c r="AF17" s="111"/>
      <c r="AI17" s="111"/>
      <c r="AJ17" s="111"/>
      <c r="AM17" s="111"/>
      <c r="AN17" s="111"/>
      <c r="AQ17" s="111"/>
      <c r="AR17" s="111"/>
      <c r="AU17" s="111"/>
      <c r="AV17" s="111"/>
      <c r="AY17" s="111"/>
      <c r="AZ17" s="111"/>
      <c r="BC17" s="111"/>
      <c r="BD17" s="111"/>
      <c r="BG17" s="111"/>
      <c r="BH17" s="111"/>
      <c r="BK17" s="111"/>
      <c r="BL17" s="111"/>
      <c r="BO17" s="111"/>
      <c r="BP17" s="50"/>
      <c r="BU17" s="50"/>
      <c r="BV17" s="50"/>
      <c r="BW17" s="50"/>
    </row>
    <row r="18" spans="7:75" s="51" customFormat="1">
      <c r="G18" s="111"/>
      <c r="K18" s="111"/>
      <c r="O18" s="111"/>
      <c r="S18" s="111"/>
      <c r="T18" s="111"/>
      <c r="W18" s="111"/>
      <c r="X18" s="111"/>
      <c r="AA18" s="111"/>
      <c r="AB18" s="111"/>
      <c r="AE18" s="111"/>
      <c r="AF18" s="111"/>
      <c r="AI18" s="111"/>
      <c r="AJ18" s="111"/>
      <c r="AM18" s="111"/>
      <c r="AN18" s="111"/>
      <c r="AQ18" s="111"/>
      <c r="AR18" s="111"/>
      <c r="AU18" s="111"/>
      <c r="AV18" s="111"/>
      <c r="AY18" s="111"/>
      <c r="AZ18" s="111"/>
      <c r="BC18" s="111"/>
      <c r="BD18" s="111"/>
      <c r="BG18" s="111"/>
      <c r="BH18" s="111"/>
      <c r="BK18" s="111"/>
      <c r="BL18" s="111"/>
      <c r="BO18" s="111"/>
      <c r="BP18" s="50"/>
      <c r="BU18" s="50"/>
      <c r="BV18" s="50"/>
      <c r="BW18" s="50"/>
    </row>
    <row r="19" spans="7:75" s="51" customFormat="1">
      <c r="BP19" s="50"/>
      <c r="BU19" s="50"/>
      <c r="BV19" s="50"/>
      <c r="BW19" s="50"/>
    </row>
    <row r="20" spans="7:75" s="51" customFormat="1">
      <c r="BP20" s="50"/>
      <c r="BU20" s="50"/>
      <c r="BV20" s="50"/>
      <c r="BW20" s="50"/>
    </row>
    <row r="21" spans="7:75" s="51" customFormat="1">
      <c r="BP21" s="50"/>
      <c r="BU21" s="50"/>
      <c r="BV21" s="50"/>
      <c r="BW21" s="50"/>
    </row>
    <row r="22" spans="7:75" s="51" customFormat="1">
      <c r="BP22" s="50"/>
      <c r="BU22" s="50"/>
      <c r="BV22" s="50"/>
      <c r="BW22" s="50"/>
    </row>
  </sheetData>
  <mergeCells count="23">
    <mergeCell ref="BQ5:BR5"/>
    <mergeCell ref="BS5:BT5"/>
    <mergeCell ref="B14:C14"/>
    <mergeCell ref="AO3:AQ3"/>
    <mergeCell ref="AS3:AU3"/>
    <mergeCell ref="B3:B5"/>
    <mergeCell ref="C3:C5"/>
    <mergeCell ref="P3:S4"/>
    <mergeCell ref="AB4:AE4"/>
    <mergeCell ref="X4:AA4"/>
    <mergeCell ref="T3:W4"/>
    <mergeCell ref="D3:G4"/>
    <mergeCell ref="BD3:BG4"/>
    <mergeCell ref="BL4:BO4"/>
    <mergeCell ref="BH4:BK4"/>
    <mergeCell ref="AZ3:BC4"/>
    <mergeCell ref="AV3:AY4"/>
    <mergeCell ref="AF3:AI4"/>
    <mergeCell ref="L3:O4"/>
    <mergeCell ref="H3:K4"/>
    <mergeCell ref="AR4:AU4"/>
    <mergeCell ref="AN4:AQ4"/>
    <mergeCell ref="AJ3:AM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colBreaks count="2" manualBreakCount="2">
    <brk id="31" max="13" man="1"/>
    <brk id="55" max="13" man="1"/>
  </colBreaks>
  <ignoredErrors>
    <ignoredError sqref="D6:D13 G6:H6 K6:K13 O6:P6 S6:S13 U6:V6 X6:X13 AA6:AB6 AE6:AF6 AI6:AI13 AK6:AL6 AN6:AN13 AQ6:AR6 AU6:AV6 AY6:AZ6 BC6:BC13 BE6:BF6 BH6:BH13 BK6:BL6 BO6:BO13 G7:H7 O7:P7 U7:V7 AA7:AB7 AE7:AF7 AK7:AL7 AQ7:AR7 AU7:AV7 AY7:AZ7 BE7:BF7 BK7:BL7 G8:H8 O8:P8 U8:V8 AA8:AB8 AE8:AF8 AK8:AL8 AQ8:AR8 AU8:AV8 AY8:AZ8 BE8:BF8 BK8:BL8 G9:H9 O9:P9 U9:V9 AA9:AB9 AE9:AF9 AK9:AL9 AQ9:AR9 AU9:AV9 AY9:AZ9 BE9:BF9 BK9:BL9 G10:H10 O10:P10 U10:V10 AA10:AB10 AE10:AF10 AK10:AL10 AQ10:AR10 AU10:AV10 AY10:AZ10 BE10:BF10 BK10:BL10 G11:H11 O11:P11 U11:V11 AA11:AB11 AE11:AF11 AK11:AL11 AQ11:AR11 AU11:AV11 AY11:AZ11 BE11:BF11 BK11:BL11 G12:H12 O12:P12 U12:V12 AA12:AB12 AE12:AF12 AK12:AL12 AQ12:AR12 AU12:AV12 AY12:AZ12 BE12:BF12 BK12:BL12 G13:H13 O13:P13 U13:V13 AA13:AB13 AE13:AF13 AK13:AL13 AQ13:AR13 AU13:AV13 AY13:AZ13 BE13:BF13 BK13:BL13 E14:F14 I14:J14 M14:N14 Q14:R14 Y14:Z14 AC14:AD14 AG14:AH14 AO14:AP14 AS14:AT14 AW14:AX14 BA14:BB14 BI14:BJ14 BM14:BN14" emptyCellReference="1"/>
    <ignoredError sqref="BQ6:BQ13 BS6:BS13" evalError="1"/>
    <ignoredError sqref="BR6:BR13 BT6:BT13" evalError="1" emptyCellReferenc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5"/>
  <dimension ref="B1:B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391</v>
      </c>
    </row>
    <row r="2" spans="2:2" ht="16.5" customHeight="1">
      <c r="B2" s="6" t="s">
        <v>370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6"/>
  <dimension ref="B1:B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392</v>
      </c>
    </row>
    <row r="2" spans="2:2" ht="16.5" customHeight="1">
      <c r="B2" s="6" t="s">
        <v>370</v>
      </c>
    </row>
  </sheetData>
  <phoneticPr fontId="3"/>
  <pageMargins left="0.70866141732283472" right="0.19685039370078741" top="0.59055118110236227" bottom="0.59055118110236227" header="0.31496062992125984" footer="0.31496062992125984"/>
  <pageSetup paperSize="9" scale="79" fitToHeight="0" orientation="portrait" r:id="rId1"/>
  <headerFooter>
    <oddHeader>&amp;R&amp;"ＭＳ 明朝,標準"&amp;12 2-6.医科健診分析</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7"/>
  <dimension ref="B1:ED160"/>
  <sheetViews>
    <sheetView showGridLines="0" zoomScaleNormal="100" zoomScaleSheetLayoutView="100" workbookViewId="0"/>
  </sheetViews>
  <sheetFormatPr defaultColWidth="9" defaultRowHeight="13.5"/>
  <cols>
    <col min="1" max="1" width="4.625" style="6" customWidth="1"/>
    <col min="2" max="2" width="3.625" style="6" customWidth="1"/>
    <col min="3" max="3" width="16.5" style="6" customWidth="1"/>
    <col min="4" max="67" width="8.625" style="6" customWidth="1"/>
    <col min="68" max="68" width="9" style="28"/>
    <col min="69" max="69" width="10.25" style="28" bestFit="1" customWidth="1"/>
    <col min="70" max="70" width="10.375" style="28" customWidth="1"/>
    <col min="71" max="71" width="10.25" style="28" bestFit="1" customWidth="1"/>
    <col min="72" max="72" width="11" style="28" customWidth="1"/>
    <col min="73" max="73" width="9" style="28"/>
    <col min="74" max="74" width="13.625" style="6" customWidth="1"/>
    <col min="75" max="75" width="13.375" style="6" bestFit="1" customWidth="1"/>
    <col min="76" max="77" width="13.375" style="6" customWidth="1"/>
    <col min="78" max="78" width="14.125" style="6" customWidth="1"/>
    <col min="79" max="81" width="11.125" style="6" customWidth="1"/>
    <col min="82" max="82" width="9" style="6"/>
    <col min="83" max="85" width="12.75" style="28" customWidth="1"/>
    <col min="86" max="88" width="12.25" style="28" customWidth="1"/>
    <col min="89" max="89" width="9.375" style="28" bestFit="1" customWidth="1"/>
    <col min="90" max="16384" width="9" style="6"/>
  </cols>
  <sheetData>
    <row r="1" spans="2:89" ht="16.5" customHeight="1">
      <c r="B1" s="6" t="s">
        <v>390</v>
      </c>
    </row>
    <row r="2" spans="2:89" ht="16.5" customHeight="1">
      <c r="B2" s="6" t="s">
        <v>393</v>
      </c>
      <c r="D2" s="28" t="s">
        <v>352</v>
      </c>
      <c r="E2" s="28"/>
      <c r="I2" s="28"/>
      <c r="M2" s="28"/>
      <c r="Q2" s="28"/>
    </row>
    <row r="3" spans="2:89" ht="16.5" customHeight="1">
      <c r="B3" s="265"/>
      <c r="C3" s="267" t="s">
        <v>283</v>
      </c>
      <c r="D3" s="298" t="s">
        <v>303</v>
      </c>
      <c r="E3" s="299"/>
      <c r="F3" s="299"/>
      <c r="G3" s="324"/>
      <c r="H3" s="298" t="s">
        <v>301</v>
      </c>
      <c r="I3" s="299"/>
      <c r="J3" s="299"/>
      <c r="K3" s="324"/>
      <c r="L3" s="298" t="s">
        <v>308</v>
      </c>
      <c r="M3" s="299"/>
      <c r="N3" s="299"/>
      <c r="O3" s="324"/>
      <c r="P3" s="298" t="s">
        <v>74</v>
      </c>
      <c r="Q3" s="299"/>
      <c r="R3" s="299"/>
      <c r="S3" s="324"/>
      <c r="T3" s="298" t="s">
        <v>75</v>
      </c>
      <c r="U3" s="299"/>
      <c r="V3" s="299"/>
      <c r="W3" s="299"/>
      <c r="X3" s="193"/>
      <c r="Y3" s="13"/>
      <c r="Z3" s="13"/>
      <c r="AA3" s="13"/>
      <c r="AB3" s="199"/>
      <c r="AC3" s="199"/>
      <c r="AD3" s="199"/>
      <c r="AE3" s="196"/>
      <c r="AF3" s="334" t="s">
        <v>190</v>
      </c>
      <c r="AG3" s="334"/>
      <c r="AH3" s="334"/>
      <c r="AI3" s="334"/>
      <c r="AJ3" s="282" t="s">
        <v>200</v>
      </c>
      <c r="AK3" s="326"/>
      <c r="AL3" s="326"/>
      <c r="AM3" s="326"/>
      <c r="AN3" s="193"/>
      <c r="AO3" s="287"/>
      <c r="AP3" s="287"/>
      <c r="AQ3" s="287"/>
      <c r="AR3" s="193"/>
      <c r="AS3" s="287"/>
      <c r="AT3" s="287"/>
      <c r="AU3" s="287"/>
      <c r="AV3" s="298" t="s">
        <v>77</v>
      </c>
      <c r="AW3" s="299"/>
      <c r="AX3" s="299"/>
      <c r="AY3" s="324"/>
      <c r="AZ3" s="267" t="s">
        <v>78</v>
      </c>
      <c r="BA3" s="267"/>
      <c r="BB3" s="267"/>
      <c r="BC3" s="267"/>
      <c r="BD3" s="299" t="s">
        <v>79</v>
      </c>
      <c r="BE3" s="299"/>
      <c r="BF3" s="299"/>
      <c r="BG3" s="299"/>
      <c r="BH3" s="193"/>
      <c r="BI3" s="287"/>
      <c r="BJ3" s="287"/>
      <c r="BK3" s="287"/>
      <c r="BL3" s="193"/>
      <c r="BM3" s="287"/>
      <c r="BN3" s="287"/>
      <c r="BO3" s="293"/>
      <c r="BP3" s="4"/>
      <c r="BQ3" s="28" t="s">
        <v>217</v>
      </c>
      <c r="BV3" s="4"/>
      <c r="BW3" s="23"/>
      <c r="BX3" s="23"/>
      <c r="BY3" s="23"/>
      <c r="BZ3" s="27"/>
      <c r="CA3" s="27"/>
      <c r="CB3" s="27"/>
      <c r="CC3" s="27"/>
      <c r="CE3" s="2"/>
      <c r="CF3" s="2"/>
      <c r="CG3" s="2"/>
    </row>
    <row r="4" spans="2:89" ht="16.5" customHeight="1">
      <c r="B4" s="289"/>
      <c r="C4" s="267"/>
      <c r="D4" s="300"/>
      <c r="E4" s="301"/>
      <c r="F4" s="301"/>
      <c r="G4" s="325"/>
      <c r="H4" s="300"/>
      <c r="I4" s="301"/>
      <c r="J4" s="301"/>
      <c r="K4" s="325"/>
      <c r="L4" s="300"/>
      <c r="M4" s="301"/>
      <c r="N4" s="301"/>
      <c r="O4" s="325"/>
      <c r="P4" s="300"/>
      <c r="Q4" s="301"/>
      <c r="R4" s="301"/>
      <c r="S4" s="325"/>
      <c r="T4" s="300"/>
      <c r="U4" s="301"/>
      <c r="V4" s="301"/>
      <c r="W4" s="301"/>
      <c r="X4" s="267" t="s">
        <v>292</v>
      </c>
      <c r="Y4" s="267"/>
      <c r="Z4" s="267"/>
      <c r="AA4" s="267"/>
      <c r="AB4" s="267" t="s">
        <v>293</v>
      </c>
      <c r="AC4" s="267"/>
      <c r="AD4" s="267"/>
      <c r="AE4" s="267"/>
      <c r="AF4" s="335"/>
      <c r="AG4" s="335"/>
      <c r="AH4" s="335"/>
      <c r="AI4" s="335"/>
      <c r="AJ4" s="284"/>
      <c r="AK4" s="336"/>
      <c r="AL4" s="336"/>
      <c r="AM4" s="336"/>
      <c r="AN4" s="267" t="s">
        <v>76</v>
      </c>
      <c r="AO4" s="267"/>
      <c r="AP4" s="267"/>
      <c r="AQ4" s="267"/>
      <c r="AR4" s="267" t="s">
        <v>178</v>
      </c>
      <c r="AS4" s="267"/>
      <c r="AT4" s="267"/>
      <c r="AU4" s="295"/>
      <c r="AV4" s="300"/>
      <c r="AW4" s="301"/>
      <c r="AX4" s="301"/>
      <c r="AY4" s="325"/>
      <c r="AZ4" s="267"/>
      <c r="BA4" s="267"/>
      <c r="BB4" s="267"/>
      <c r="BC4" s="267"/>
      <c r="BD4" s="301"/>
      <c r="BE4" s="301"/>
      <c r="BF4" s="301"/>
      <c r="BG4" s="301"/>
      <c r="BH4" s="267" t="s">
        <v>179</v>
      </c>
      <c r="BI4" s="267"/>
      <c r="BJ4" s="267"/>
      <c r="BK4" s="267"/>
      <c r="BL4" s="267" t="s">
        <v>180</v>
      </c>
      <c r="BM4" s="267"/>
      <c r="BN4" s="267"/>
      <c r="BO4" s="267"/>
      <c r="BQ4" s="330" t="s">
        <v>284</v>
      </c>
      <c r="BR4" s="331"/>
      <c r="BS4" s="330" t="s">
        <v>285</v>
      </c>
      <c r="BT4" s="331"/>
      <c r="BV4" s="276" t="s">
        <v>335</v>
      </c>
      <c r="BW4" s="276"/>
      <c r="BX4" s="276"/>
      <c r="BY4" s="276"/>
      <c r="BZ4" s="276" t="s">
        <v>336</v>
      </c>
      <c r="CA4" s="276"/>
      <c r="CB4" s="276"/>
      <c r="CC4" s="276"/>
      <c r="CE4" s="305" t="s">
        <v>89</v>
      </c>
      <c r="CF4" s="306"/>
      <c r="CG4" s="307"/>
      <c r="CH4" s="305" t="s">
        <v>90</v>
      </c>
      <c r="CI4" s="306"/>
      <c r="CJ4" s="307"/>
      <c r="CK4" s="302"/>
    </row>
    <row r="5" spans="2:89" ht="48" customHeight="1">
      <c r="B5" s="266"/>
      <c r="C5" s="267"/>
      <c r="D5" s="184" t="s">
        <v>304</v>
      </c>
      <c r="E5" s="22" t="s">
        <v>281</v>
      </c>
      <c r="F5" s="22" t="s">
        <v>265</v>
      </c>
      <c r="G5" s="21" t="s">
        <v>282</v>
      </c>
      <c r="H5" s="184" t="s">
        <v>304</v>
      </c>
      <c r="I5" s="22" t="s">
        <v>281</v>
      </c>
      <c r="J5" s="22" t="s">
        <v>265</v>
      </c>
      <c r="K5" s="21" t="s">
        <v>282</v>
      </c>
      <c r="L5" s="184" t="s">
        <v>304</v>
      </c>
      <c r="M5" s="22" t="s">
        <v>281</v>
      </c>
      <c r="N5" s="22" t="s">
        <v>265</v>
      </c>
      <c r="O5" s="21" t="s">
        <v>282</v>
      </c>
      <c r="P5" s="192" t="s">
        <v>297</v>
      </c>
      <c r="Q5" s="22" t="s">
        <v>281</v>
      </c>
      <c r="R5" s="22" t="s">
        <v>265</v>
      </c>
      <c r="S5" s="21" t="s">
        <v>282</v>
      </c>
      <c r="T5" s="192" t="s">
        <v>297</v>
      </c>
      <c r="U5" s="22" t="s">
        <v>281</v>
      </c>
      <c r="V5" s="22" t="s">
        <v>265</v>
      </c>
      <c r="W5" s="21" t="s">
        <v>282</v>
      </c>
      <c r="X5" s="192" t="s">
        <v>297</v>
      </c>
      <c r="Y5" s="22" t="s">
        <v>281</v>
      </c>
      <c r="Z5" s="22" t="s">
        <v>265</v>
      </c>
      <c r="AA5" s="21" t="s">
        <v>282</v>
      </c>
      <c r="AB5" s="192" t="s">
        <v>297</v>
      </c>
      <c r="AC5" s="22" t="s">
        <v>281</v>
      </c>
      <c r="AD5" s="22" t="s">
        <v>265</v>
      </c>
      <c r="AE5" s="21" t="s">
        <v>282</v>
      </c>
      <c r="AF5" s="192" t="s">
        <v>297</v>
      </c>
      <c r="AG5" s="22" t="s">
        <v>281</v>
      </c>
      <c r="AH5" s="22" t="s">
        <v>265</v>
      </c>
      <c r="AI5" s="21" t="s">
        <v>282</v>
      </c>
      <c r="AJ5" s="192" t="s">
        <v>297</v>
      </c>
      <c r="AK5" s="22" t="s">
        <v>281</v>
      </c>
      <c r="AL5" s="22" t="s">
        <v>265</v>
      </c>
      <c r="AM5" s="21" t="s">
        <v>282</v>
      </c>
      <c r="AN5" s="192" t="s">
        <v>297</v>
      </c>
      <c r="AO5" s="22" t="s">
        <v>281</v>
      </c>
      <c r="AP5" s="22" t="s">
        <v>265</v>
      </c>
      <c r="AQ5" s="21" t="s">
        <v>282</v>
      </c>
      <c r="AR5" s="192" t="s">
        <v>297</v>
      </c>
      <c r="AS5" s="22" t="s">
        <v>281</v>
      </c>
      <c r="AT5" s="22" t="s">
        <v>265</v>
      </c>
      <c r="AU5" s="21" t="s">
        <v>282</v>
      </c>
      <c r="AV5" s="192" t="s">
        <v>297</v>
      </c>
      <c r="AW5" s="22" t="s">
        <v>281</v>
      </c>
      <c r="AX5" s="22" t="s">
        <v>265</v>
      </c>
      <c r="AY5" s="21" t="s">
        <v>282</v>
      </c>
      <c r="AZ5" s="192" t="s">
        <v>297</v>
      </c>
      <c r="BA5" s="22" t="s">
        <v>281</v>
      </c>
      <c r="BB5" s="22" t="s">
        <v>265</v>
      </c>
      <c r="BC5" s="21" t="s">
        <v>282</v>
      </c>
      <c r="BD5" s="192" t="s">
        <v>297</v>
      </c>
      <c r="BE5" s="22" t="s">
        <v>281</v>
      </c>
      <c r="BF5" s="22" t="s">
        <v>265</v>
      </c>
      <c r="BG5" s="21" t="s">
        <v>282</v>
      </c>
      <c r="BH5" s="192" t="s">
        <v>297</v>
      </c>
      <c r="BI5" s="22" t="s">
        <v>281</v>
      </c>
      <c r="BJ5" s="22" t="s">
        <v>265</v>
      </c>
      <c r="BK5" s="21" t="s">
        <v>282</v>
      </c>
      <c r="BL5" s="192" t="s">
        <v>297</v>
      </c>
      <c r="BM5" s="22" t="s">
        <v>281</v>
      </c>
      <c r="BN5" s="22" t="s">
        <v>265</v>
      </c>
      <c r="BO5" s="21" t="s">
        <v>282</v>
      </c>
      <c r="BQ5" s="332"/>
      <c r="BR5" s="333"/>
      <c r="BS5" s="332"/>
      <c r="BT5" s="333"/>
      <c r="BV5" s="200" t="s">
        <v>426</v>
      </c>
      <c r="BW5" s="200" t="s">
        <v>314</v>
      </c>
      <c r="BX5" s="200" t="s">
        <v>315</v>
      </c>
      <c r="BY5" s="200" t="s">
        <v>334</v>
      </c>
      <c r="BZ5" s="226" t="s">
        <v>426</v>
      </c>
      <c r="CA5" s="200" t="s">
        <v>314</v>
      </c>
      <c r="CB5" s="200" t="s">
        <v>315</v>
      </c>
      <c r="CC5" s="200" t="s">
        <v>337</v>
      </c>
      <c r="CE5" s="200" t="s">
        <v>314</v>
      </c>
      <c r="CF5" s="200" t="s">
        <v>315</v>
      </c>
      <c r="CG5" s="200" t="s">
        <v>316</v>
      </c>
      <c r="CH5" s="200" t="s">
        <v>314</v>
      </c>
      <c r="CI5" s="200" t="s">
        <v>315</v>
      </c>
      <c r="CJ5" s="200" t="s">
        <v>316</v>
      </c>
      <c r="CK5" s="303"/>
    </row>
    <row r="6" spans="2:89" s="51" customFormat="1" ht="13.5" customHeight="1">
      <c r="B6" s="54">
        <v>1</v>
      </c>
      <c r="C6" s="47" t="s">
        <v>57</v>
      </c>
      <c r="D6" s="185">
        <f>市区町村別_指導対象者群分析!D6</f>
        <v>327129</v>
      </c>
      <c r="E6" s="141">
        <v>308095</v>
      </c>
      <c r="F6" s="166">
        <v>263053014490</v>
      </c>
      <c r="G6" s="168">
        <f>IFERROR(F6/E6,"-")</f>
        <v>853804.87995585776</v>
      </c>
      <c r="H6" s="185">
        <f>市区町村別_指導対象者群分析!E6</f>
        <v>41373</v>
      </c>
      <c r="I6" s="141">
        <v>40776</v>
      </c>
      <c r="J6" s="166">
        <v>21312070750</v>
      </c>
      <c r="K6" s="168">
        <f>IFERROR(J6/I6,"-")</f>
        <v>522662.12355307041</v>
      </c>
      <c r="L6" s="185">
        <f>市区町村別_指導対象者群分析!F6</f>
        <v>285756</v>
      </c>
      <c r="M6" s="141">
        <v>267319</v>
      </c>
      <c r="N6" s="166">
        <v>241740943740</v>
      </c>
      <c r="O6" s="168">
        <f>IFERROR(N6/M6,"-")</f>
        <v>904316.35514123575</v>
      </c>
      <c r="P6" s="102">
        <f>市区町村別_指導対象者群分析!G6</f>
        <v>5933</v>
      </c>
      <c r="Q6" s="141">
        <v>5868</v>
      </c>
      <c r="R6" s="166">
        <v>3024491240</v>
      </c>
      <c r="S6" s="168">
        <f>IFERROR(R6/Q6,"-")</f>
        <v>515421.13837764144</v>
      </c>
      <c r="T6" s="102">
        <f>市区町村別_指導対象者群分析!I6</f>
        <v>11416</v>
      </c>
      <c r="U6" s="141">
        <f t="shared" ref="U6:V69" si="0">SUM(Y6,AC6)</f>
        <v>11294</v>
      </c>
      <c r="V6" s="166">
        <f>SUM(Z6,AD6)</f>
        <v>6224248700</v>
      </c>
      <c r="W6" s="168">
        <f>IFERROR(V6/U6,"-")</f>
        <v>551111.09438639984</v>
      </c>
      <c r="X6" s="102">
        <f>市区町村別_指導対象者群分析!K6</f>
        <v>3454</v>
      </c>
      <c r="Y6" s="141">
        <v>3427</v>
      </c>
      <c r="Z6" s="166">
        <v>1998428130</v>
      </c>
      <c r="AA6" s="168">
        <f>IFERROR(Z6/Y6,"-")</f>
        <v>583142.14473300264</v>
      </c>
      <c r="AB6" s="102">
        <f>市区町村別_指導対象者群分析!M6</f>
        <v>7962</v>
      </c>
      <c r="AC6" s="141">
        <v>7867</v>
      </c>
      <c r="AD6" s="166">
        <v>4225820570</v>
      </c>
      <c r="AE6" s="168">
        <f>IFERROR(AD6/AC6,"-")</f>
        <v>537157.82000762678</v>
      </c>
      <c r="AF6" s="102">
        <f>市区町村別_指導対象者群分析!O6</f>
        <v>11</v>
      </c>
      <c r="AG6" s="141">
        <v>10</v>
      </c>
      <c r="AH6" s="166">
        <v>10461270</v>
      </c>
      <c r="AI6" s="168">
        <f>IFERROR(AH6/AG6,"-")</f>
        <v>1046127</v>
      </c>
      <c r="AJ6" s="102">
        <f>市区町村別_指導対象者群分析!Q6</f>
        <v>24013</v>
      </c>
      <c r="AK6" s="141">
        <f t="shared" ref="AK6:AL69" si="1">SUM(AO6,AS6)</f>
        <v>23604</v>
      </c>
      <c r="AL6" s="166">
        <f>SUM(AP6,AT6)</f>
        <v>12052869540</v>
      </c>
      <c r="AM6" s="168">
        <f>IFERROR(AL6/AK6,"-")</f>
        <v>510628.26385358413</v>
      </c>
      <c r="AN6" s="102">
        <f>市区町村別_指導対象者群分析!S6</f>
        <v>1998</v>
      </c>
      <c r="AO6" s="141">
        <v>1764</v>
      </c>
      <c r="AP6" s="166">
        <v>415382440</v>
      </c>
      <c r="AQ6" s="168">
        <f>IFERROR(AP6/AO6,"-")</f>
        <v>235477.57369614512</v>
      </c>
      <c r="AR6" s="102">
        <f>市区町村別_指導対象者群分析!U6</f>
        <v>22015</v>
      </c>
      <c r="AS6" s="141">
        <v>21840</v>
      </c>
      <c r="AT6" s="166">
        <v>11637487100</v>
      </c>
      <c r="AU6" s="168">
        <f>IFERROR(AT6/AS6,"-")</f>
        <v>532851.9734432234</v>
      </c>
      <c r="AV6" s="102">
        <f>市区町村別_指導対象者群分析!W6</f>
        <v>211764</v>
      </c>
      <c r="AW6" s="141">
        <v>211764</v>
      </c>
      <c r="AX6" s="166">
        <v>202197525390</v>
      </c>
      <c r="AY6" s="168">
        <f>IFERROR(AX6/AW6,"-")</f>
        <v>954824.83042443474</v>
      </c>
      <c r="AZ6" s="102">
        <f>市区町村別_指導対象者群分析!Y6</f>
        <v>1902</v>
      </c>
      <c r="BA6" s="141">
        <v>1902</v>
      </c>
      <c r="BB6" s="166">
        <v>931182540</v>
      </c>
      <c r="BC6" s="168">
        <f>IFERROR(BB6/BA6,"-")</f>
        <v>489580.72555205046</v>
      </c>
      <c r="BD6" s="102">
        <f>市区町村別_指導対象者群分析!AA6</f>
        <v>72090</v>
      </c>
      <c r="BE6" s="141">
        <f t="shared" ref="BE6:BF69" si="2">SUM(BI6,BM6)</f>
        <v>53653</v>
      </c>
      <c r="BF6" s="166">
        <f>SUM(BJ6,BN6)</f>
        <v>38612235810</v>
      </c>
      <c r="BG6" s="168">
        <f>IFERROR(BF6/BE6,"-")</f>
        <v>719665.92380668374</v>
      </c>
      <c r="BH6" s="102">
        <f>市区町村別_指導対象者群分析!AC6</f>
        <v>21683</v>
      </c>
      <c r="BI6" s="141">
        <v>21683</v>
      </c>
      <c r="BJ6" s="166">
        <v>20891571780</v>
      </c>
      <c r="BK6" s="168">
        <f>IFERROR(BJ6/BI6,"-")</f>
        <v>963500.05903242168</v>
      </c>
      <c r="BL6" s="102">
        <f>市区町村別_指導対象者群分析!AE6</f>
        <v>50407</v>
      </c>
      <c r="BM6" s="141">
        <v>31970</v>
      </c>
      <c r="BN6" s="166">
        <v>17720664030</v>
      </c>
      <c r="BO6" s="168">
        <f>IFERROR(BN6/BM6,"-")</f>
        <v>554290.39818579913</v>
      </c>
      <c r="BP6" s="50"/>
      <c r="BQ6" s="48" t="s">
        <v>57</v>
      </c>
      <c r="BR6" s="104">
        <f>VLOOKUP(BQ6,$C$6:$BO$79,41,0)</f>
        <v>235477.57369614512</v>
      </c>
      <c r="BS6" s="48" t="s">
        <v>57</v>
      </c>
      <c r="BT6" s="104">
        <f>VLOOKUP(BS6,$C$6:$BO$79,53,0)</f>
        <v>489580.72555205046</v>
      </c>
      <c r="BU6" s="50"/>
      <c r="BV6" s="48" t="str">
        <f>INDEX($BQ$6:$BQ$48,MATCH(BW6,$BR$6:$BR$48,0))</f>
        <v>田尻町</v>
      </c>
      <c r="BW6" s="104">
        <f>LARGE($BR$6:$BR$48,ROW(A1))</f>
        <v>526063.75</v>
      </c>
      <c r="BX6" s="104">
        <f>VLOOKUP(BV6,$BR$86:$ED$159,41,FALSE)</f>
        <v>145201.42857142858</v>
      </c>
      <c r="BY6" s="104">
        <f>ROUND(BW6,0)-ROUND(BX6,0)</f>
        <v>380863</v>
      </c>
      <c r="BZ6" s="48" t="str">
        <f>INDEX($BS$6:$BS$48,MATCH(CA6,$BT$6:$BT$48,0))</f>
        <v>千早赤阪村</v>
      </c>
      <c r="CA6" s="104">
        <f>LARGE($BT$6:$BT$48,ROW(A1))</f>
        <v>1048010</v>
      </c>
      <c r="CB6" s="104">
        <f>VLOOKUP(BZ6,$BR$86:$ED$159,53,FALSE)</f>
        <v>93595</v>
      </c>
      <c r="CC6" s="104">
        <f>ROUND(CA6,0)-ROUND(CB6,0)</f>
        <v>954415</v>
      </c>
      <c r="CE6" s="104">
        <f>$AQ$80</f>
        <v>237066.22310057093</v>
      </c>
      <c r="CF6" s="104">
        <f>$DF$160</f>
        <v>233043.62124414224</v>
      </c>
      <c r="CG6" s="104">
        <f>ROUND(CE6,0)-ROUND(CF6,0)</f>
        <v>4022</v>
      </c>
      <c r="CH6" s="104">
        <f>$BC$80</f>
        <v>483059.41614103183</v>
      </c>
      <c r="CI6" s="104">
        <f>$DR$160</f>
        <v>477188.58003010537</v>
      </c>
      <c r="CJ6" s="104">
        <f>ROUND(CH6,0)-ROUND(CI6,0)</f>
        <v>5870</v>
      </c>
      <c r="CK6" s="104">
        <v>0</v>
      </c>
    </row>
    <row r="7" spans="2:89" s="51" customFormat="1" ht="13.5" customHeight="1">
      <c r="B7" s="54">
        <v>2</v>
      </c>
      <c r="C7" s="47" t="s">
        <v>131</v>
      </c>
      <c r="D7" s="185">
        <f>市区町村別_指導対象者群分析!D7</f>
        <v>11870</v>
      </c>
      <c r="E7" s="141">
        <v>11142</v>
      </c>
      <c r="F7" s="166">
        <v>9287866600</v>
      </c>
      <c r="G7" s="168">
        <f t="shared" ref="G7:G13" si="3">IFERROR(F7/E7,"-")</f>
        <v>833590.61209836649</v>
      </c>
      <c r="H7" s="185">
        <f>市区町村別_指導対象者群分析!E7</f>
        <v>1659</v>
      </c>
      <c r="I7" s="141">
        <v>1625</v>
      </c>
      <c r="J7" s="166">
        <v>854024670</v>
      </c>
      <c r="K7" s="168">
        <f t="shared" ref="K7:K13" si="4">IFERROR(J7/I7,"-")</f>
        <v>525553.64307692309</v>
      </c>
      <c r="L7" s="185">
        <f>市区町村別_指導対象者群分析!F7</f>
        <v>10211</v>
      </c>
      <c r="M7" s="141">
        <v>9517</v>
      </c>
      <c r="N7" s="166">
        <v>8433841930</v>
      </c>
      <c r="O7" s="168">
        <f t="shared" ref="O7:O13" si="5">IFERROR(N7/M7,"-")</f>
        <v>886187.02637385728</v>
      </c>
      <c r="P7" s="102">
        <f>市区町村別_指導対象者群分析!G7</f>
        <v>280</v>
      </c>
      <c r="Q7" s="141">
        <v>277</v>
      </c>
      <c r="R7" s="166">
        <v>161040530</v>
      </c>
      <c r="S7" s="168">
        <f t="shared" ref="S7:S37" si="6">IFERROR(R7/Q7,"-")</f>
        <v>581373.75451263541</v>
      </c>
      <c r="T7" s="102">
        <f>市区町村別_指導対象者群分析!I7</f>
        <v>413</v>
      </c>
      <c r="U7" s="141">
        <f t="shared" si="0"/>
        <v>408</v>
      </c>
      <c r="V7" s="166">
        <f t="shared" si="0"/>
        <v>195421380</v>
      </c>
      <c r="W7" s="168">
        <f t="shared" ref="W7:W37" si="7">IFERROR(V7/U7,"-")</f>
        <v>478973.9705882353</v>
      </c>
      <c r="X7" s="102">
        <f>市区町村別_指導対象者群分析!K7</f>
        <v>133</v>
      </c>
      <c r="Y7" s="141">
        <v>131</v>
      </c>
      <c r="Z7" s="166">
        <v>78062340</v>
      </c>
      <c r="AA7" s="168">
        <f t="shared" ref="AA7:AA37" si="8">IFERROR(Z7/Y7,"-")</f>
        <v>595895.72519083973</v>
      </c>
      <c r="AB7" s="102">
        <f>市区町村別_指導対象者群分析!M7</f>
        <v>280</v>
      </c>
      <c r="AC7" s="141">
        <v>277</v>
      </c>
      <c r="AD7" s="166">
        <v>117359040</v>
      </c>
      <c r="AE7" s="168">
        <f t="shared" ref="AE7:AE37" si="9">IFERROR(AD7/AC7,"-")</f>
        <v>423678.84476534295</v>
      </c>
      <c r="AF7" s="102">
        <f>市区町村別_指導対象者群分析!O7</f>
        <v>0</v>
      </c>
      <c r="AG7" s="141">
        <v>0</v>
      </c>
      <c r="AH7" s="166">
        <v>0</v>
      </c>
      <c r="AI7" s="168" t="str">
        <f t="shared" ref="AI7:AI37" si="10">IFERROR(AH7/AG7,"-")</f>
        <v>-</v>
      </c>
      <c r="AJ7" s="102">
        <f>市区町村別_指導対象者群分析!Q7</f>
        <v>966</v>
      </c>
      <c r="AK7" s="141">
        <f t="shared" si="1"/>
        <v>940</v>
      </c>
      <c r="AL7" s="166">
        <f t="shared" si="1"/>
        <v>497562760</v>
      </c>
      <c r="AM7" s="168">
        <f t="shared" ref="AM7:AM37" si="11">IFERROR(AL7/AK7,"-")</f>
        <v>529322.08510638296</v>
      </c>
      <c r="AN7" s="102">
        <f>市区町村別_指導対象者群分析!S7</f>
        <v>89</v>
      </c>
      <c r="AO7" s="141">
        <v>76</v>
      </c>
      <c r="AP7" s="166">
        <v>25121820</v>
      </c>
      <c r="AQ7" s="168">
        <f t="shared" ref="AQ7:AQ70" si="12">IFERROR(AP7/AO7,"-")</f>
        <v>330550.26315789472</v>
      </c>
      <c r="AR7" s="102">
        <f>市区町村別_指導対象者群分析!U7</f>
        <v>877</v>
      </c>
      <c r="AS7" s="141">
        <v>864</v>
      </c>
      <c r="AT7" s="166">
        <v>472440940</v>
      </c>
      <c r="AU7" s="168">
        <f t="shared" ref="AU7:AU37" si="13">IFERROR(AT7/AS7,"-")</f>
        <v>546806.64351851854</v>
      </c>
      <c r="AV7" s="102">
        <f>市区町村別_指導対象者群分析!W7</f>
        <v>7443</v>
      </c>
      <c r="AW7" s="141">
        <v>7443</v>
      </c>
      <c r="AX7" s="166">
        <v>7085581220</v>
      </c>
      <c r="AY7" s="168">
        <f t="shared" ref="AY7:AY37" si="14">IFERROR(AX7/AW7,"-")</f>
        <v>951979.20462179231</v>
      </c>
      <c r="AZ7" s="102">
        <f>市区町村別_指導対象者群分析!Y7</f>
        <v>58</v>
      </c>
      <c r="BA7" s="141">
        <v>58</v>
      </c>
      <c r="BB7" s="166">
        <v>24285840</v>
      </c>
      <c r="BC7" s="168">
        <f t="shared" ref="BC7:BC37" si="15">IFERROR(BB7/BA7,"-")</f>
        <v>418721.37931034481</v>
      </c>
      <c r="BD7" s="102">
        <f>市区町村別_指導対象者群分析!AA7</f>
        <v>2710</v>
      </c>
      <c r="BE7" s="141">
        <f t="shared" si="2"/>
        <v>2016</v>
      </c>
      <c r="BF7" s="166">
        <f t="shared" si="2"/>
        <v>1323974870</v>
      </c>
      <c r="BG7" s="168">
        <f t="shared" ref="BG7:BG37" si="16">IFERROR(BF7/BE7,"-")</f>
        <v>656733.56646825396</v>
      </c>
      <c r="BH7" s="102">
        <f>市区町村別_指導対象者群分析!AC7</f>
        <v>765</v>
      </c>
      <c r="BI7" s="141">
        <v>765</v>
      </c>
      <c r="BJ7" s="166">
        <v>678480600</v>
      </c>
      <c r="BK7" s="168">
        <f t="shared" ref="BK7:BK37" si="17">IFERROR(BJ7/BI7,"-")</f>
        <v>886902.74509803916</v>
      </c>
      <c r="BL7" s="102">
        <f>市区町村別_指導対象者群分析!AE7</f>
        <v>1945</v>
      </c>
      <c r="BM7" s="141">
        <v>1251</v>
      </c>
      <c r="BN7" s="166">
        <v>645494270</v>
      </c>
      <c r="BO7" s="168">
        <f t="shared" ref="BO7:BO37" si="18">IFERROR(BN7/BM7,"-")</f>
        <v>515982.62989608315</v>
      </c>
      <c r="BP7" s="50"/>
      <c r="BQ7" s="48" t="s">
        <v>35</v>
      </c>
      <c r="BR7" s="104">
        <f t="shared" ref="BR7:BR48" si="19">VLOOKUP(BQ7,$C$6:$BO$79,41,0)</f>
        <v>231311.98658843251</v>
      </c>
      <c r="BS7" s="48" t="s">
        <v>35</v>
      </c>
      <c r="BT7" s="104">
        <f t="shared" ref="BT7:BT48" si="20">VLOOKUP(BS7,$C$6:$BO$79,53,0)</f>
        <v>652817.46924428828</v>
      </c>
      <c r="BU7" s="50"/>
      <c r="BV7" s="48" t="str">
        <f t="shared" ref="BV7:BV48" si="21">INDEX($BQ$6:$BQ$48,MATCH(BW7,$BR$6:$BR$48,0))</f>
        <v>池田市</v>
      </c>
      <c r="BW7" s="104">
        <f>LARGE($BR$6:$BR$48,ROW(A2))</f>
        <v>386080.22522522521</v>
      </c>
      <c r="BX7" s="104">
        <f t="shared" ref="BX7:BX48" si="22">VLOOKUP(BV7,$BR$86:$ED$159,41,FALSE)</f>
        <v>224508.1673306773</v>
      </c>
      <c r="BY7" s="104">
        <f t="shared" ref="BY7:BY48" si="23">ROUND(BW7,0)-ROUND(BX7,0)</f>
        <v>161572</v>
      </c>
      <c r="BZ7" s="48" t="str">
        <f t="shared" ref="BZ7:BZ48" si="24">INDEX($BS$6:$BS$48,MATCH(CA7,$BT$6:$BT$48,0))</f>
        <v>河南町</v>
      </c>
      <c r="CA7" s="104">
        <f>LARGE($BT$6:$BT$48,ROW(A2))</f>
        <v>672788</v>
      </c>
      <c r="CB7" s="104">
        <f t="shared" ref="CB7:CB48" si="25">VLOOKUP(BZ7,$BR$86:$ED$159,53,FALSE)</f>
        <v>880176.66666666663</v>
      </c>
      <c r="CC7" s="104">
        <f t="shared" ref="CC7:CC48" si="26">ROUND(CA7,0)-ROUND(CB7,0)</f>
        <v>-207389</v>
      </c>
      <c r="CE7" s="104">
        <f t="shared" ref="CE7:CE48" si="27">$AQ$80</f>
        <v>237066.22310057093</v>
      </c>
      <c r="CF7" s="104">
        <f t="shared" ref="CF7:CF48" si="28">$DF$160</f>
        <v>233043.62124414224</v>
      </c>
      <c r="CG7" s="104">
        <f t="shared" ref="CG7:CG48" si="29">ROUND(CE7,0)-ROUND(CF7,0)</f>
        <v>4022</v>
      </c>
      <c r="CH7" s="104">
        <f t="shared" ref="CH7:CH48" si="30">$BC$80</f>
        <v>483059.41614103183</v>
      </c>
      <c r="CI7" s="104">
        <f t="shared" ref="CI7:CI48" si="31">$DR$160</f>
        <v>477188.58003010537</v>
      </c>
      <c r="CJ7" s="104">
        <f t="shared" ref="CJ7:CJ48" si="32">ROUND(CH7,0)-ROUND(CI7,0)</f>
        <v>5870</v>
      </c>
      <c r="CK7" s="104">
        <v>0</v>
      </c>
    </row>
    <row r="8" spans="2:89" s="51" customFormat="1" ht="13.5" customHeight="1">
      <c r="B8" s="54">
        <v>3</v>
      </c>
      <c r="C8" s="47" t="s">
        <v>132</v>
      </c>
      <c r="D8" s="185">
        <f>市区町村別_指導対象者群分析!D8</f>
        <v>7640</v>
      </c>
      <c r="E8" s="141">
        <v>7247</v>
      </c>
      <c r="F8" s="166">
        <v>6497140650</v>
      </c>
      <c r="G8" s="168">
        <f t="shared" si="3"/>
        <v>896528.30826548918</v>
      </c>
      <c r="H8" s="185">
        <f>市区町村別_指導対象者群分析!E8</f>
        <v>1067</v>
      </c>
      <c r="I8" s="141">
        <v>1042</v>
      </c>
      <c r="J8" s="166">
        <v>524963200</v>
      </c>
      <c r="K8" s="168">
        <f t="shared" si="4"/>
        <v>503803.45489443379</v>
      </c>
      <c r="L8" s="185">
        <f>市区町村別_指導対象者群分析!F8</f>
        <v>6573</v>
      </c>
      <c r="M8" s="141">
        <v>6205</v>
      </c>
      <c r="N8" s="166">
        <v>5972177450</v>
      </c>
      <c r="O8" s="168">
        <f t="shared" si="5"/>
        <v>962478.23529411759</v>
      </c>
      <c r="P8" s="102">
        <f>市区町村別_指導対象者群分析!G8</f>
        <v>155</v>
      </c>
      <c r="Q8" s="141">
        <v>153</v>
      </c>
      <c r="R8" s="166">
        <v>74411090</v>
      </c>
      <c r="S8" s="168">
        <f t="shared" si="6"/>
        <v>486346.99346405227</v>
      </c>
      <c r="T8" s="102">
        <f>市区町村別_指導対象者群分析!I8</f>
        <v>271</v>
      </c>
      <c r="U8" s="141">
        <f t="shared" si="0"/>
        <v>268</v>
      </c>
      <c r="V8" s="166">
        <f t="shared" si="0"/>
        <v>153347390</v>
      </c>
      <c r="W8" s="168">
        <f t="shared" si="7"/>
        <v>572191.75373134331</v>
      </c>
      <c r="X8" s="102">
        <f>市区町村別_指導対象者群分析!K8</f>
        <v>87</v>
      </c>
      <c r="Y8" s="141">
        <v>84</v>
      </c>
      <c r="Z8" s="166">
        <v>62094060</v>
      </c>
      <c r="AA8" s="168">
        <f t="shared" si="8"/>
        <v>739215</v>
      </c>
      <c r="AB8" s="102">
        <f>市区町村別_指導対象者群分析!M8</f>
        <v>184</v>
      </c>
      <c r="AC8" s="141">
        <v>184</v>
      </c>
      <c r="AD8" s="166">
        <v>91253330</v>
      </c>
      <c r="AE8" s="168">
        <f t="shared" si="9"/>
        <v>495942.01086956525</v>
      </c>
      <c r="AF8" s="102">
        <f>市区町村別_指導対象者群分析!O8</f>
        <v>2</v>
      </c>
      <c r="AG8" s="141">
        <v>1</v>
      </c>
      <c r="AH8" s="166">
        <v>1456480</v>
      </c>
      <c r="AI8" s="168">
        <f t="shared" si="10"/>
        <v>1456480</v>
      </c>
      <c r="AJ8" s="102">
        <f>市区町村別_指導対象者群分析!Q8</f>
        <v>639</v>
      </c>
      <c r="AK8" s="141">
        <f t="shared" si="1"/>
        <v>620</v>
      </c>
      <c r="AL8" s="166">
        <f t="shared" si="1"/>
        <v>295748240</v>
      </c>
      <c r="AM8" s="168">
        <f t="shared" si="11"/>
        <v>477013.29032258067</v>
      </c>
      <c r="AN8" s="102">
        <f>市区町村別_指導対象者群分析!S8</f>
        <v>93</v>
      </c>
      <c r="AO8" s="141">
        <v>81</v>
      </c>
      <c r="AP8" s="166">
        <v>17124820</v>
      </c>
      <c r="AQ8" s="168">
        <f t="shared" si="12"/>
        <v>211417.53086419753</v>
      </c>
      <c r="AR8" s="102">
        <f>市区町村別_指導対象者群分析!U8</f>
        <v>546</v>
      </c>
      <c r="AS8" s="141">
        <v>539</v>
      </c>
      <c r="AT8" s="166">
        <v>278623420</v>
      </c>
      <c r="AU8" s="168">
        <f t="shared" si="13"/>
        <v>516926.56771799631</v>
      </c>
      <c r="AV8" s="102">
        <f>市区町村別_指導対象者群分析!W8</f>
        <v>4825</v>
      </c>
      <c r="AW8" s="141">
        <v>4825</v>
      </c>
      <c r="AX8" s="166">
        <v>4898795480</v>
      </c>
      <c r="AY8" s="168">
        <f t="shared" si="14"/>
        <v>1015294.4</v>
      </c>
      <c r="AZ8" s="102">
        <f>市区町村別_指導対象者群分析!Y8</f>
        <v>51</v>
      </c>
      <c r="BA8" s="141">
        <v>51</v>
      </c>
      <c r="BB8" s="166">
        <v>25113730</v>
      </c>
      <c r="BC8" s="168">
        <f t="shared" si="15"/>
        <v>492426.07843137253</v>
      </c>
      <c r="BD8" s="102">
        <f>市区町村別_指導対象者群分析!AA8</f>
        <v>1697</v>
      </c>
      <c r="BE8" s="141">
        <f t="shared" si="2"/>
        <v>1329</v>
      </c>
      <c r="BF8" s="166">
        <f t="shared" si="2"/>
        <v>1048268240</v>
      </c>
      <c r="BG8" s="168">
        <f t="shared" si="16"/>
        <v>788764.66516177577</v>
      </c>
      <c r="BH8" s="102">
        <f>市区町村別_指導対象者群分析!AC8</f>
        <v>559</v>
      </c>
      <c r="BI8" s="141">
        <v>559</v>
      </c>
      <c r="BJ8" s="166">
        <v>581443230</v>
      </c>
      <c r="BK8" s="168">
        <f t="shared" si="17"/>
        <v>1040148.8908765652</v>
      </c>
      <c r="BL8" s="102">
        <f>市区町村別_指導対象者群分析!AE8</f>
        <v>1138</v>
      </c>
      <c r="BM8" s="141">
        <v>770</v>
      </c>
      <c r="BN8" s="166">
        <v>466825010</v>
      </c>
      <c r="BO8" s="168">
        <f t="shared" si="18"/>
        <v>606266.24675324676</v>
      </c>
      <c r="BP8" s="50"/>
      <c r="BQ8" s="48" t="s">
        <v>44</v>
      </c>
      <c r="BR8" s="104">
        <f t="shared" si="19"/>
        <v>237299.3023255814</v>
      </c>
      <c r="BS8" s="48" t="s">
        <v>44</v>
      </c>
      <c r="BT8" s="104">
        <f t="shared" si="20"/>
        <v>454861.24087591242</v>
      </c>
      <c r="BU8" s="50"/>
      <c r="BV8" s="48" t="str">
        <f t="shared" si="21"/>
        <v>高石市</v>
      </c>
      <c r="BW8" s="104">
        <f t="shared" ref="BW8:BW48" si="33">LARGE($BR$6:$BR$48,ROW(A3))</f>
        <v>335228.42696629214</v>
      </c>
      <c r="BX8" s="104">
        <f t="shared" si="22"/>
        <v>252072.63157894736</v>
      </c>
      <c r="BY8" s="104">
        <f t="shared" si="23"/>
        <v>83155</v>
      </c>
      <c r="BZ8" s="48" t="str">
        <f t="shared" si="24"/>
        <v>堺市</v>
      </c>
      <c r="CA8" s="104">
        <f t="shared" ref="CA8:CA48" si="34">LARGE($BT$6:$BT$48,ROW(A3))</f>
        <v>652817.46924428828</v>
      </c>
      <c r="CB8" s="104">
        <f t="shared" si="25"/>
        <v>501136.46362098138</v>
      </c>
      <c r="CC8" s="104">
        <f t="shared" si="26"/>
        <v>151681</v>
      </c>
      <c r="CE8" s="104">
        <f t="shared" si="27"/>
        <v>237066.22310057093</v>
      </c>
      <c r="CF8" s="104">
        <f t="shared" si="28"/>
        <v>233043.62124414224</v>
      </c>
      <c r="CG8" s="104">
        <f t="shared" si="29"/>
        <v>4022</v>
      </c>
      <c r="CH8" s="104">
        <f t="shared" si="30"/>
        <v>483059.41614103183</v>
      </c>
      <c r="CI8" s="104">
        <f t="shared" si="31"/>
        <v>477188.58003010537</v>
      </c>
      <c r="CJ8" s="104">
        <f t="shared" si="32"/>
        <v>5870</v>
      </c>
      <c r="CK8" s="104">
        <v>0</v>
      </c>
    </row>
    <row r="9" spans="2:89" s="51" customFormat="1" ht="13.5" customHeight="1">
      <c r="B9" s="54">
        <v>4</v>
      </c>
      <c r="C9" s="47" t="s">
        <v>133</v>
      </c>
      <c r="D9" s="185">
        <f>市区町村別_指導対象者群分析!D9</f>
        <v>8668</v>
      </c>
      <c r="E9" s="141">
        <v>8223</v>
      </c>
      <c r="F9" s="166">
        <v>7460905640</v>
      </c>
      <c r="G9" s="168">
        <f t="shared" si="3"/>
        <v>907321.61498236656</v>
      </c>
      <c r="H9" s="185">
        <f>市区町村別_指導対象者群分析!E9</f>
        <v>1410</v>
      </c>
      <c r="I9" s="141">
        <v>1398</v>
      </c>
      <c r="J9" s="166">
        <v>883955710</v>
      </c>
      <c r="K9" s="168">
        <f t="shared" si="4"/>
        <v>632300.22174535051</v>
      </c>
      <c r="L9" s="185">
        <f>市区町村別_指導対象者群分析!F9</f>
        <v>7258</v>
      </c>
      <c r="M9" s="141">
        <v>6825</v>
      </c>
      <c r="N9" s="166">
        <v>6576949930</v>
      </c>
      <c r="O9" s="168">
        <f t="shared" si="5"/>
        <v>963655.66739926743</v>
      </c>
      <c r="P9" s="102">
        <f>市区町村別_指導対象者群分析!G9</f>
        <v>184</v>
      </c>
      <c r="Q9" s="141">
        <v>183</v>
      </c>
      <c r="R9" s="166">
        <v>113838360</v>
      </c>
      <c r="S9" s="168">
        <f t="shared" si="6"/>
        <v>622067.5409836066</v>
      </c>
      <c r="T9" s="102">
        <f>市区町村別_指導対象者群分析!I9</f>
        <v>339</v>
      </c>
      <c r="U9" s="141">
        <f t="shared" si="0"/>
        <v>338</v>
      </c>
      <c r="V9" s="166">
        <f t="shared" si="0"/>
        <v>220727760</v>
      </c>
      <c r="W9" s="168">
        <f t="shared" si="7"/>
        <v>653040.71005917154</v>
      </c>
      <c r="X9" s="102">
        <f>市区町村別_指導対象者群分析!K9</f>
        <v>109</v>
      </c>
      <c r="Y9" s="141">
        <v>109</v>
      </c>
      <c r="Z9" s="166">
        <v>100750340</v>
      </c>
      <c r="AA9" s="168">
        <f t="shared" si="8"/>
        <v>924315.04587155965</v>
      </c>
      <c r="AB9" s="102">
        <f>市区町村別_指導対象者群分析!M9</f>
        <v>230</v>
      </c>
      <c r="AC9" s="141">
        <v>229</v>
      </c>
      <c r="AD9" s="166">
        <v>119977420</v>
      </c>
      <c r="AE9" s="168">
        <f t="shared" si="9"/>
        <v>523918.86462882097</v>
      </c>
      <c r="AF9" s="102">
        <f>市区町村別_指導対象者群分析!O9</f>
        <v>0</v>
      </c>
      <c r="AG9" s="141">
        <v>0</v>
      </c>
      <c r="AH9" s="166">
        <v>0</v>
      </c>
      <c r="AI9" s="168" t="str">
        <f t="shared" si="10"/>
        <v>-</v>
      </c>
      <c r="AJ9" s="102">
        <f>市区町村別_指導対象者群分析!Q9</f>
        <v>887</v>
      </c>
      <c r="AK9" s="141">
        <f t="shared" si="1"/>
        <v>877</v>
      </c>
      <c r="AL9" s="166">
        <f t="shared" si="1"/>
        <v>549389590</v>
      </c>
      <c r="AM9" s="168">
        <f t="shared" si="11"/>
        <v>626441.94982896233</v>
      </c>
      <c r="AN9" s="102">
        <f>市区町村別_指導対象者群分析!S9</f>
        <v>53</v>
      </c>
      <c r="AO9" s="141">
        <v>48</v>
      </c>
      <c r="AP9" s="166">
        <v>14010830</v>
      </c>
      <c r="AQ9" s="168">
        <f t="shared" si="12"/>
        <v>291892.29166666669</v>
      </c>
      <c r="AR9" s="102">
        <f>市区町村別_指導対象者群分析!U9</f>
        <v>834</v>
      </c>
      <c r="AS9" s="141">
        <v>829</v>
      </c>
      <c r="AT9" s="166">
        <v>535378760</v>
      </c>
      <c r="AU9" s="168">
        <f t="shared" si="13"/>
        <v>645812.73823884199</v>
      </c>
      <c r="AV9" s="102">
        <f>市区町村別_指導対象者群分析!W9</f>
        <v>5534</v>
      </c>
      <c r="AW9" s="141">
        <v>5534</v>
      </c>
      <c r="AX9" s="166">
        <v>5559619190</v>
      </c>
      <c r="AY9" s="168">
        <f t="shared" si="14"/>
        <v>1004629.4163353813</v>
      </c>
      <c r="AZ9" s="102">
        <f>市区町村別_指導対象者群分析!Y9</f>
        <v>42</v>
      </c>
      <c r="BA9" s="141">
        <v>42</v>
      </c>
      <c r="BB9" s="166">
        <v>24788550</v>
      </c>
      <c r="BC9" s="168">
        <f t="shared" si="15"/>
        <v>590203.57142857148</v>
      </c>
      <c r="BD9" s="102">
        <f>市区町村別_指導対象者群分析!AA9</f>
        <v>1682</v>
      </c>
      <c r="BE9" s="141">
        <f t="shared" si="2"/>
        <v>1249</v>
      </c>
      <c r="BF9" s="166">
        <f t="shared" si="2"/>
        <v>992542190</v>
      </c>
      <c r="BG9" s="168">
        <f t="shared" si="16"/>
        <v>794669.48759007209</v>
      </c>
      <c r="BH9" s="102">
        <f>市区町村別_指導対象者群分析!AC9</f>
        <v>505</v>
      </c>
      <c r="BI9" s="141">
        <v>505</v>
      </c>
      <c r="BJ9" s="166">
        <v>484302640</v>
      </c>
      <c r="BK9" s="168">
        <f t="shared" si="17"/>
        <v>959015.12871287134</v>
      </c>
      <c r="BL9" s="102">
        <f>市区町村別_指導対象者群分析!AE9</f>
        <v>1177</v>
      </c>
      <c r="BM9" s="141">
        <v>744</v>
      </c>
      <c r="BN9" s="166">
        <v>508239550</v>
      </c>
      <c r="BO9" s="168">
        <f t="shared" si="18"/>
        <v>683117.67473118275</v>
      </c>
      <c r="BP9" s="50"/>
      <c r="BQ9" s="48" t="s">
        <v>1</v>
      </c>
      <c r="BR9" s="104">
        <f t="shared" si="19"/>
        <v>256243.93145161291</v>
      </c>
      <c r="BS9" s="48" t="s">
        <v>1</v>
      </c>
      <c r="BT9" s="104">
        <f t="shared" si="20"/>
        <v>444901.02990033221</v>
      </c>
      <c r="BU9" s="50"/>
      <c r="BV9" s="48" t="str">
        <f t="shared" si="21"/>
        <v>泉大津市</v>
      </c>
      <c r="BW9" s="104">
        <f t="shared" si="33"/>
        <v>314377.79069767444</v>
      </c>
      <c r="BX9" s="104">
        <f t="shared" si="22"/>
        <v>319878.59154929576</v>
      </c>
      <c r="BY9" s="104">
        <f t="shared" si="23"/>
        <v>-5501</v>
      </c>
      <c r="BZ9" s="48" t="str">
        <f t="shared" si="24"/>
        <v>八尾市</v>
      </c>
      <c r="CA9" s="104">
        <f t="shared" si="34"/>
        <v>591923.83333333337</v>
      </c>
      <c r="CB9" s="104">
        <f t="shared" si="25"/>
        <v>500081.74757281551</v>
      </c>
      <c r="CC9" s="104">
        <f t="shared" si="26"/>
        <v>91842</v>
      </c>
      <c r="CE9" s="104">
        <f t="shared" si="27"/>
        <v>237066.22310057093</v>
      </c>
      <c r="CF9" s="104">
        <f t="shared" si="28"/>
        <v>233043.62124414224</v>
      </c>
      <c r="CG9" s="104">
        <f t="shared" si="29"/>
        <v>4022</v>
      </c>
      <c r="CH9" s="104">
        <f t="shared" si="30"/>
        <v>483059.41614103183</v>
      </c>
      <c r="CI9" s="104">
        <f t="shared" si="31"/>
        <v>477188.58003010537</v>
      </c>
      <c r="CJ9" s="104">
        <f t="shared" si="32"/>
        <v>5870</v>
      </c>
      <c r="CK9" s="104">
        <v>0</v>
      </c>
    </row>
    <row r="10" spans="2:89" s="51" customFormat="1" ht="13.5" customHeight="1">
      <c r="B10" s="54">
        <v>5</v>
      </c>
      <c r="C10" s="47" t="s">
        <v>134</v>
      </c>
      <c r="D10" s="185">
        <f>市区町村別_指導対象者群分析!D10</f>
        <v>7435</v>
      </c>
      <c r="E10" s="141">
        <v>6941</v>
      </c>
      <c r="F10" s="166">
        <v>5808979200</v>
      </c>
      <c r="G10" s="168">
        <f t="shared" si="3"/>
        <v>836908.11122316669</v>
      </c>
      <c r="H10" s="185">
        <f>市区町村別_指導対象者群分析!E10</f>
        <v>671</v>
      </c>
      <c r="I10" s="141">
        <v>658</v>
      </c>
      <c r="J10" s="166">
        <v>294994430</v>
      </c>
      <c r="K10" s="168">
        <f t="shared" si="4"/>
        <v>448319.80243161094</v>
      </c>
      <c r="L10" s="185">
        <f>市区町村別_指導対象者群分析!F10</f>
        <v>6764</v>
      </c>
      <c r="M10" s="141">
        <v>6283</v>
      </c>
      <c r="N10" s="166">
        <v>5513984770</v>
      </c>
      <c r="O10" s="168">
        <f t="shared" si="5"/>
        <v>877603.81505650165</v>
      </c>
      <c r="P10" s="102">
        <f>市区町村別_指導対象者群分析!G10</f>
        <v>97</v>
      </c>
      <c r="Q10" s="141">
        <v>94</v>
      </c>
      <c r="R10" s="166">
        <v>40820070</v>
      </c>
      <c r="S10" s="168">
        <f t="shared" si="6"/>
        <v>434256.06382978725</v>
      </c>
      <c r="T10" s="102">
        <f>市区町村別_指導対象者群分析!I10</f>
        <v>169</v>
      </c>
      <c r="U10" s="141">
        <f t="shared" si="0"/>
        <v>166</v>
      </c>
      <c r="V10" s="166">
        <f t="shared" si="0"/>
        <v>79769610</v>
      </c>
      <c r="W10" s="168">
        <f t="shared" si="7"/>
        <v>480539.81927710841</v>
      </c>
      <c r="X10" s="102">
        <f>市区町村別_指導対象者群分析!K10</f>
        <v>54</v>
      </c>
      <c r="Y10" s="141">
        <v>53</v>
      </c>
      <c r="Z10" s="166">
        <v>32793920</v>
      </c>
      <c r="AA10" s="168">
        <f t="shared" si="8"/>
        <v>618753.20754716976</v>
      </c>
      <c r="AB10" s="102">
        <f>市区町村別_指導対象者群分析!M10</f>
        <v>115</v>
      </c>
      <c r="AC10" s="141">
        <v>113</v>
      </c>
      <c r="AD10" s="166">
        <v>46975690</v>
      </c>
      <c r="AE10" s="168">
        <f t="shared" si="9"/>
        <v>415714.0707964602</v>
      </c>
      <c r="AF10" s="102">
        <f>市区町村別_指導対象者群分析!O10</f>
        <v>0</v>
      </c>
      <c r="AG10" s="141">
        <v>0</v>
      </c>
      <c r="AH10" s="166">
        <v>0</v>
      </c>
      <c r="AI10" s="168" t="str">
        <f t="shared" si="10"/>
        <v>-</v>
      </c>
      <c r="AJ10" s="102">
        <f>市区町村別_指導対象者群分析!Q10</f>
        <v>405</v>
      </c>
      <c r="AK10" s="141">
        <f t="shared" si="1"/>
        <v>398</v>
      </c>
      <c r="AL10" s="166">
        <f t="shared" si="1"/>
        <v>174404750</v>
      </c>
      <c r="AM10" s="168">
        <f t="shared" si="11"/>
        <v>438202.8894472362</v>
      </c>
      <c r="AN10" s="102">
        <f>市区町村別_指導対象者群分析!S10</f>
        <v>37</v>
      </c>
      <c r="AO10" s="141">
        <v>33</v>
      </c>
      <c r="AP10" s="166">
        <v>5640750</v>
      </c>
      <c r="AQ10" s="168">
        <f t="shared" si="12"/>
        <v>170931.81818181818</v>
      </c>
      <c r="AR10" s="102">
        <f>市区町村別_指導対象者群分析!U10</f>
        <v>368</v>
      </c>
      <c r="AS10" s="141">
        <v>365</v>
      </c>
      <c r="AT10" s="166">
        <v>168764000</v>
      </c>
      <c r="AU10" s="168">
        <f t="shared" si="13"/>
        <v>462367.12328767125</v>
      </c>
      <c r="AV10" s="102">
        <f>市区町村別_指導対象者群分析!W10</f>
        <v>4873</v>
      </c>
      <c r="AW10" s="141">
        <v>4873</v>
      </c>
      <c r="AX10" s="166">
        <v>4533409610</v>
      </c>
      <c r="AY10" s="168">
        <f t="shared" si="14"/>
        <v>930311.84280730551</v>
      </c>
      <c r="AZ10" s="102">
        <f>市区町村別_指導対象者群分析!Y10</f>
        <v>43</v>
      </c>
      <c r="BA10" s="141">
        <v>43</v>
      </c>
      <c r="BB10" s="166">
        <v>23770420</v>
      </c>
      <c r="BC10" s="168">
        <f t="shared" si="15"/>
        <v>552800.46511627908</v>
      </c>
      <c r="BD10" s="102">
        <f>市区町村別_指導対象者群分析!AA10</f>
        <v>1848</v>
      </c>
      <c r="BE10" s="141">
        <f t="shared" si="2"/>
        <v>1367</v>
      </c>
      <c r="BF10" s="166">
        <f t="shared" si="2"/>
        <v>956804740</v>
      </c>
      <c r="BG10" s="168">
        <f t="shared" si="16"/>
        <v>699930.31455742498</v>
      </c>
      <c r="BH10" s="102">
        <f>市区町村別_指導対象者群分析!AC10</f>
        <v>567</v>
      </c>
      <c r="BI10" s="141">
        <v>567</v>
      </c>
      <c r="BJ10" s="166">
        <v>527797860</v>
      </c>
      <c r="BK10" s="168">
        <f t="shared" si="17"/>
        <v>930860.42328042327</v>
      </c>
      <c r="BL10" s="102">
        <f>市区町村別_指導対象者群分析!AE10</f>
        <v>1281</v>
      </c>
      <c r="BM10" s="141">
        <v>800</v>
      </c>
      <c r="BN10" s="166">
        <v>429006880</v>
      </c>
      <c r="BO10" s="168">
        <f t="shared" si="18"/>
        <v>536258.6</v>
      </c>
      <c r="BP10" s="50"/>
      <c r="BQ10" s="48" t="s">
        <v>2</v>
      </c>
      <c r="BR10" s="104">
        <f t="shared" si="19"/>
        <v>386080.22522522521</v>
      </c>
      <c r="BS10" s="48" t="s">
        <v>2</v>
      </c>
      <c r="BT10" s="104">
        <f t="shared" si="20"/>
        <v>407160</v>
      </c>
      <c r="BU10" s="50"/>
      <c r="BV10" s="48" t="str">
        <f t="shared" si="21"/>
        <v>河内長野市</v>
      </c>
      <c r="BW10" s="104">
        <f t="shared" si="33"/>
        <v>292721.484375</v>
      </c>
      <c r="BX10" s="104">
        <f t="shared" si="22"/>
        <v>207752.70386266094</v>
      </c>
      <c r="BY10" s="104">
        <f t="shared" si="23"/>
        <v>84968</v>
      </c>
      <c r="BZ10" s="48" t="str">
        <f t="shared" si="24"/>
        <v>高石市</v>
      </c>
      <c r="CA10" s="104">
        <f t="shared" si="34"/>
        <v>577633.95348837215</v>
      </c>
      <c r="CB10" s="104">
        <f t="shared" si="25"/>
        <v>846852.04545454541</v>
      </c>
      <c r="CC10" s="104">
        <f t="shared" si="26"/>
        <v>-269218</v>
      </c>
      <c r="CE10" s="104">
        <f t="shared" si="27"/>
        <v>237066.22310057093</v>
      </c>
      <c r="CF10" s="104">
        <f t="shared" si="28"/>
        <v>233043.62124414224</v>
      </c>
      <c r="CG10" s="104">
        <f t="shared" si="29"/>
        <v>4022</v>
      </c>
      <c r="CH10" s="104">
        <f t="shared" si="30"/>
        <v>483059.41614103183</v>
      </c>
      <c r="CI10" s="104">
        <f t="shared" si="31"/>
        <v>477188.58003010537</v>
      </c>
      <c r="CJ10" s="104">
        <f t="shared" si="32"/>
        <v>5870</v>
      </c>
      <c r="CK10" s="104">
        <v>0</v>
      </c>
    </row>
    <row r="11" spans="2:89" s="51" customFormat="1" ht="13.5" customHeight="1">
      <c r="B11" s="54">
        <v>6</v>
      </c>
      <c r="C11" s="47" t="s">
        <v>135</v>
      </c>
      <c r="D11" s="185">
        <f>市区町村別_指導対象者群分析!D11</f>
        <v>10684</v>
      </c>
      <c r="E11" s="141">
        <v>10034</v>
      </c>
      <c r="F11" s="166">
        <v>8426265300</v>
      </c>
      <c r="G11" s="168">
        <f t="shared" si="3"/>
        <v>839771.30755431531</v>
      </c>
      <c r="H11" s="185">
        <f>市区町村別_指導対象者群分析!E11</f>
        <v>1119</v>
      </c>
      <c r="I11" s="141">
        <v>1097</v>
      </c>
      <c r="J11" s="166">
        <v>589902770</v>
      </c>
      <c r="K11" s="168">
        <f t="shared" si="4"/>
        <v>537741.81403828622</v>
      </c>
      <c r="L11" s="185">
        <f>市区町村別_指導対象者群分析!F11</f>
        <v>9565</v>
      </c>
      <c r="M11" s="141">
        <v>8937</v>
      </c>
      <c r="N11" s="166">
        <v>7836362530</v>
      </c>
      <c r="O11" s="168">
        <f t="shared" si="5"/>
        <v>876844.86181045091</v>
      </c>
      <c r="P11" s="102">
        <f>市区町村別_指導対象者群分析!G11</f>
        <v>126</v>
      </c>
      <c r="Q11" s="141">
        <v>123</v>
      </c>
      <c r="R11" s="166">
        <v>63845500</v>
      </c>
      <c r="S11" s="168">
        <f t="shared" si="6"/>
        <v>519069.10569105693</v>
      </c>
      <c r="T11" s="102">
        <f>市区町村別_指導対象者群分析!I11</f>
        <v>325</v>
      </c>
      <c r="U11" s="141">
        <f t="shared" si="0"/>
        <v>322</v>
      </c>
      <c r="V11" s="166">
        <f t="shared" si="0"/>
        <v>189691090</v>
      </c>
      <c r="W11" s="168">
        <f t="shared" si="7"/>
        <v>589102.76397515531</v>
      </c>
      <c r="X11" s="102">
        <f>市区町村別_指導対象者群分析!K11</f>
        <v>110</v>
      </c>
      <c r="Y11" s="141">
        <v>110</v>
      </c>
      <c r="Z11" s="166">
        <v>66107600</v>
      </c>
      <c r="AA11" s="168">
        <f t="shared" si="8"/>
        <v>600978.18181818177</v>
      </c>
      <c r="AB11" s="102">
        <f>市区町村別_指導対象者群分析!M11</f>
        <v>215</v>
      </c>
      <c r="AC11" s="141">
        <v>212</v>
      </c>
      <c r="AD11" s="166">
        <v>123583490</v>
      </c>
      <c r="AE11" s="168">
        <f t="shared" si="9"/>
        <v>582940.99056603771</v>
      </c>
      <c r="AF11" s="102">
        <f>市区町村別_指導対象者群分析!O11</f>
        <v>1</v>
      </c>
      <c r="AG11" s="141">
        <v>1</v>
      </c>
      <c r="AH11" s="166">
        <v>1015420</v>
      </c>
      <c r="AI11" s="168">
        <f t="shared" si="10"/>
        <v>1015420</v>
      </c>
      <c r="AJ11" s="102">
        <f>市区町村別_指導対象者群分析!Q11</f>
        <v>667</v>
      </c>
      <c r="AK11" s="141">
        <f t="shared" si="1"/>
        <v>651</v>
      </c>
      <c r="AL11" s="166">
        <f t="shared" si="1"/>
        <v>335350760</v>
      </c>
      <c r="AM11" s="168">
        <f t="shared" si="11"/>
        <v>515131.73579109064</v>
      </c>
      <c r="AN11" s="102">
        <f>市区町村別_指導対象者群分析!S11</f>
        <v>67</v>
      </c>
      <c r="AO11" s="141">
        <v>58</v>
      </c>
      <c r="AP11" s="166">
        <v>18842700</v>
      </c>
      <c r="AQ11" s="168">
        <f t="shared" si="12"/>
        <v>324874.13793103449</v>
      </c>
      <c r="AR11" s="102">
        <f>市区町村別_指導対象者群分析!U11</f>
        <v>600</v>
      </c>
      <c r="AS11" s="141">
        <v>593</v>
      </c>
      <c r="AT11" s="166">
        <v>316508060</v>
      </c>
      <c r="AU11" s="168">
        <f t="shared" si="13"/>
        <v>533740.40472175379</v>
      </c>
      <c r="AV11" s="102">
        <f>市区町村別_指導対象者群分析!W11</f>
        <v>7106</v>
      </c>
      <c r="AW11" s="141">
        <v>7106</v>
      </c>
      <c r="AX11" s="166">
        <v>6468980230</v>
      </c>
      <c r="AY11" s="168">
        <f t="shared" si="14"/>
        <v>910354.66225724737</v>
      </c>
      <c r="AZ11" s="102">
        <f>市区町村別_指導対象者群分析!Y11</f>
        <v>68</v>
      </c>
      <c r="BA11" s="141">
        <v>68</v>
      </c>
      <c r="BB11" s="166">
        <v>40050310</v>
      </c>
      <c r="BC11" s="168">
        <f t="shared" si="15"/>
        <v>588975.1470588235</v>
      </c>
      <c r="BD11" s="102">
        <f>市区町村別_指導対象者群分析!AA11</f>
        <v>2391</v>
      </c>
      <c r="BE11" s="141">
        <f t="shared" si="2"/>
        <v>1763</v>
      </c>
      <c r="BF11" s="166">
        <f t="shared" si="2"/>
        <v>1327331990</v>
      </c>
      <c r="BG11" s="168">
        <f t="shared" si="16"/>
        <v>752882.58082813385</v>
      </c>
      <c r="BH11" s="102">
        <f>市区町村別_指導対象者群分析!AC11</f>
        <v>730</v>
      </c>
      <c r="BI11" s="141">
        <v>730</v>
      </c>
      <c r="BJ11" s="166">
        <v>698638270</v>
      </c>
      <c r="BK11" s="168">
        <f t="shared" si="17"/>
        <v>957038.72602739721</v>
      </c>
      <c r="BL11" s="102">
        <f>市区町村別_指導対象者群分析!AE11</f>
        <v>1661</v>
      </c>
      <c r="BM11" s="141">
        <v>1033</v>
      </c>
      <c r="BN11" s="166">
        <v>628693720</v>
      </c>
      <c r="BO11" s="168">
        <f t="shared" si="18"/>
        <v>608609.60309777351</v>
      </c>
      <c r="BP11" s="50"/>
      <c r="BQ11" s="48" t="s">
        <v>3</v>
      </c>
      <c r="BR11" s="104">
        <f t="shared" si="19"/>
        <v>223934.52857142859</v>
      </c>
      <c r="BS11" s="48" t="s">
        <v>3</v>
      </c>
      <c r="BT11" s="104">
        <f t="shared" si="20"/>
        <v>556741.47783251235</v>
      </c>
      <c r="BU11" s="50"/>
      <c r="BV11" s="48" t="str">
        <f t="shared" si="21"/>
        <v>忠岡町</v>
      </c>
      <c r="BW11" s="104">
        <f t="shared" si="33"/>
        <v>290311.61290322582</v>
      </c>
      <c r="BX11" s="104">
        <f t="shared" si="22"/>
        <v>223745.86206896551</v>
      </c>
      <c r="BY11" s="104">
        <f t="shared" si="23"/>
        <v>66566</v>
      </c>
      <c r="BZ11" s="48" t="str">
        <f t="shared" si="24"/>
        <v>藤井寺市</v>
      </c>
      <c r="CA11" s="104">
        <f t="shared" si="34"/>
        <v>572445.58139534888</v>
      </c>
      <c r="CB11" s="104">
        <f t="shared" si="25"/>
        <v>589923.33333333337</v>
      </c>
      <c r="CC11" s="104">
        <f t="shared" si="26"/>
        <v>-17477</v>
      </c>
      <c r="CE11" s="104">
        <f t="shared" si="27"/>
        <v>237066.22310057093</v>
      </c>
      <c r="CF11" s="104">
        <f t="shared" si="28"/>
        <v>233043.62124414224</v>
      </c>
      <c r="CG11" s="104">
        <f t="shared" si="29"/>
        <v>4022</v>
      </c>
      <c r="CH11" s="104">
        <f t="shared" si="30"/>
        <v>483059.41614103183</v>
      </c>
      <c r="CI11" s="104">
        <f t="shared" si="31"/>
        <v>477188.58003010537</v>
      </c>
      <c r="CJ11" s="104">
        <f t="shared" si="32"/>
        <v>5870</v>
      </c>
      <c r="CK11" s="104">
        <v>0</v>
      </c>
    </row>
    <row r="12" spans="2:89" s="51" customFormat="1" ht="13.5" customHeight="1">
      <c r="B12" s="54">
        <v>7</v>
      </c>
      <c r="C12" s="47" t="s">
        <v>136</v>
      </c>
      <c r="D12" s="185">
        <f>市区町村別_指導対象者群分析!D12</f>
        <v>9598</v>
      </c>
      <c r="E12" s="141">
        <v>9083</v>
      </c>
      <c r="F12" s="166">
        <v>8373365010</v>
      </c>
      <c r="G12" s="168">
        <f t="shared" si="3"/>
        <v>921872.17989650997</v>
      </c>
      <c r="H12" s="185">
        <f>市区町村別_指導対象者群分析!E12</f>
        <v>1408</v>
      </c>
      <c r="I12" s="141">
        <v>1391</v>
      </c>
      <c r="J12" s="166">
        <v>698028390</v>
      </c>
      <c r="K12" s="168">
        <f t="shared" si="4"/>
        <v>501817.67792954709</v>
      </c>
      <c r="L12" s="185">
        <f>市区町村別_指導対象者群分析!F12</f>
        <v>8190</v>
      </c>
      <c r="M12" s="141">
        <v>7692</v>
      </c>
      <c r="N12" s="166">
        <v>7675336620</v>
      </c>
      <c r="O12" s="168">
        <f t="shared" si="5"/>
        <v>997833.67394695792</v>
      </c>
      <c r="P12" s="102">
        <f>市区町村別_指導対象者群分析!G12</f>
        <v>202</v>
      </c>
      <c r="Q12" s="141">
        <v>201</v>
      </c>
      <c r="R12" s="166">
        <v>86541590</v>
      </c>
      <c r="S12" s="168">
        <f t="shared" si="6"/>
        <v>430555.17412935325</v>
      </c>
      <c r="T12" s="102">
        <f>市区町村別_指導対象者群分析!I12</f>
        <v>429</v>
      </c>
      <c r="U12" s="141">
        <f t="shared" si="0"/>
        <v>428</v>
      </c>
      <c r="V12" s="166">
        <f t="shared" si="0"/>
        <v>200900880</v>
      </c>
      <c r="W12" s="168">
        <f t="shared" si="7"/>
        <v>469394.57943925232</v>
      </c>
      <c r="X12" s="102">
        <f>市区町村別_指導対象者群分析!K12</f>
        <v>153</v>
      </c>
      <c r="Y12" s="141">
        <v>153</v>
      </c>
      <c r="Z12" s="166">
        <v>76539660</v>
      </c>
      <c r="AA12" s="168">
        <f t="shared" si="8"/>
        <v>500259.21568627452</v>
      </c>
      <c r="AB12" s="102">
        <f>市区町村別_指導対象者群分析!M12</f>
        <v>276</v>
      </c>
      <c r="AC12" s="141">
        <v>275</v>
      </c>
      <c r="AD12" s="166">
        <v>124361220</v>
      </c>
      <c r="AE12" s="168">
        <f t="shared" si="9"/>
        <v>452222.61818181816</v>
      </c>
      <c r="AF12" s="102">
        <f>市区町村別_指導対象者群分析!O12</f>
        <v>1</v>
      </c>
      <c r="AG12" s="141">
        <v>1</v>
      </c>
      <c r="AH12" s="166">
        <v>1374670</v>
      </c>
      <c r="AI12" s="168">
        <f t="shared" si="10"/>
        <v>1374670</v>
      </c>
      <c r="AJ12" s="102">
        <f>市区町村別_指導対象者群分析!Q12</f>
        <v>776</v>
      </c>
      <c r="AK12" s="141">
        <f t="shared" si="1"/>
        <v>761</v>
      </c>
      <c r="AL12" s="166">
        <f t="shared" si="1"/>
        <v>409211250</v>
      </c>
      <c r="AM12" s="168">
        <f t="shared" si="11"/>
        <v>537728.31800262816</v>
      </c>
      <c r="AN12" s="102">
        <f>市区町村別_指導対象者群分析!S12</f>
        <v>52</v>
      </c>
      <c r="AO12" s="141">
        <v>45</v>
      </c>
      <c r="AP12" s="166">
        <v>8475330</v>
      </c>
      <c r="AQ12" s="168">
        <f t="shared" si="12"/>
        <v>188340.66666666666</v>
      </c>
      <c r="AR12" s="102">
        <f>市区町村別_指導対象者群分析!U12</f>
        <v>724</v>
      </c>
      <c r="AS12" s="141">
        <v>716</v>
      </c>
      <c r="AT12" s="166">
        <v>400735920</v>
      </c>
      <c r="AU12" s="168">
        <f t="shared" si="13"/>
        <v>559687.03910614527</v>
      </c>
      <c r="AV12" s="102">
        <f>市区町村別_指導対象者群分析!W12</f>
        <v>6186</v>
      </c>
      <c r="AW12" s="141">
        <v>6186</v>
      </c>
      <c r="AX12" s="166">
        <v>6509266210</v>
      </c>
      <c r="AY12" s="168">
        <f t="shared" si="14"/>
        <v>1052257.7125767863</v>
      </c>
      <c r="AZ12" s="102">
        <f>市区町村別_指導対象者群分析!Y12</f>
        <v>56</v>
      </c>
      <c r="BA12" s="141">
        <v>56</v>
      </c>
      <c r="BB12" s="166">
        <v>29699700</v>
      </c>
      <c r="BC12" s="168">
        <f t="shared" si="15"/>
        <v>530351.78571428568</v>
      </c>
      <c r="BD12" s="102">
        <f>市区町村別_指導対象者群分析!AA12</f>
        <v>1948</v>
      </c>
      <c r="BE12" s="141">
        <f t="shared" si="2"/>
        <v>1450</v>
      </c>
      <c r="BF12" s="166">
        <f t="shared" si="2"/>
        <v>1136370710</v>
      </c>
      <c r="BG12" s="168">
        <f t="shared" si="16"/>
        <v>783703.93793103448</v>
      </c>
      <c r="BH12" s="102">
        <f>市区町村別_指導対象者群分析!AC12</f>
        <v>614</v>
      </c>
      <c r="BI12" s="141">
        <v>614</v>
      </c>
      <c r="BJ12" s="166">
        <v>645115850</v>
      </c>
      <c r="BK12" s="168">
        <f t="shared" si="17"/>
        <v>1050677.2801302932</v>
      </c>
      <c r="BL12" s="102">
        <f>市区町村別_指導対象者群分析!AE12</f>
        <v>1334</v>
      </c>
      <c r="BM12" s="141">
        <v>836</v>
      </c>
      <c r="BN12" s="166">
        <v>491254860</v>
      </c>
      <c r="BO12" s="168">
        <f t="shared" si="18"/>
        <v>587625.43062200956</v>
      </c>
      <c r="BP12" s="50"/>
      <c r="BQ12" s="48" t="s">
        <v>45</v>
      </c>
      <c r="BR12" s="104">
        <f t="shared" si="19"/>
        <v>314377.79069767444</v>
      </c>
      <c r="BS12" s="48" t="s">
        <v>45</v>
      </c>
      <c r="BT12" s="104">
        <f t="shared" si="20"/>
        <v>435571.33333333331</v>
      </c>
      <c r="BU12" s="50"/>
      <c r="BV12" s="48" t="str">
        <f t="shared" si="21"/>
        <v>和泉市</v>
      </c>
      <c r="BW12" s="104">
        <f t="shared" si="33"/>
        <v>279143.67601246107</v>
      </c>
      <c r="BX12" s="104">
        <f t="shared" si="22"/>
        <v>225113.3448275862</v>
      </c>
      <c r="BY12" s="104">
        <f t="shared" si="23"/>
        <v>54031</v>
      </c>
      <c r="BZ12" s="48" t="str">
        <f t="shared" si="24"/>
        <v>吹田市</v>
      </c>
      <c r="CA12" s="104">
        <f t="shared" si="34"/>
        <v>556741.47783251235</v>
      </c>
      <c r="CB12" s="104">
        <f t="shared" si="25"/>
        <v>412996.66666666669</v>
      </c>
      <c r="CC12" s="104">
        <f t="shared" si="26"/>
        <v>143744</v>
      </c>
      <c r="CE12" s="104">
        <f t="shared" si="27"/>
        <v>237066.22310057093</v>
      </c>
      <c r="CF12" s="104">
        <f t="shared" si="28"/>
        <v>233043.62124414224</v>
      </c>
      <c r="CG12" s="104">
        <f t="shared" si="29"/>
        <v>4022</v>
      </c>
      <c r="CH12" s="104">
        <f t="shared" si="30"/>
        <v>483059.41614103183</v>
      </c>
      <c r="CI12" s="104">
        <f t="shared" si="31"/>
        <v>477188.58003010537</v>
      </c>
      <c r="CJ12" s="104">
        <f t="shared" si="32"/>
        <v>5870</v>
      </c>
      <c r="CK12" s="104">
        <v>0</v>
      </c>
    </row>
    <row r="13" spans="2:89" s="51" customFormat="1" ht="13.5" customHeight="1">
      <c r="B13" s="54">
        <v>8</v>
      </c>
      <c r="C13" s="47" t="s">
        <v>58</v>
      </c>
      <c r="D13" s="185">
        <f>市区町村別_指導対象者群分析!D13</f>
        <v>7447</v>
      </c>
      <c r="E13" s="141">
        <v>7013</v>
      </c>
      <c r="F13" s="166">
        <v>6040415970</v>
      </c>
      <c r="G13" s="168">
        <f t="shared" si="3"/>
        <v>861316.9784685584</v>
      </c>
      <c r="H13" s="185">
        <f>市区町村別_指導対象者群分析!E13</f>
        <v>899</v>
      </c>
      <c r="I13" s="141">
        <v>882</v>
      </c>
      <c r="J13" s="166">
        <v>454364390</v>
      </c>
      <c r="K13" s="168">
        <f t="shared" si="4"/>
        <v>515152.36961451248</v>
      </c>
      <c r="L13" s="185">
        <f>市区町村別_指導対象者群分析!F13</f>
        <v>6548</v>
      </c>
      <c r="M13" s="141">
        <v>6131</v>
      </c>
      <c r="N13" s="166">
        <v>5586051580</v>
      </c>
      <c r="O13" s="168">
        <f t="shared" si="5"/>
        <v>911115.89952699398</v>
      </c>
      <c r="P13" s="102">
        <f>市区町村別_指導対象者群分析!G13</f>
        <v>142</v>
      </c>
      <c r="Q13" s="141">
        <v>142</v>
      </c>
      <c r="R13" s="166">
        <v>73277840</v>
      </c>
      <c r="S13" s="168">
        <f t="shared" si="6"/>
        <v>516041.12676056341</v>
      </c>
      <c r="T13" s="102">
        <f>市区町村別_指導対象者群分析!I13</f>
        <v>239</v>
      </c>
      <c r="U13" s="141">
        <f t="shared" si="0"/>
        <v>235</v>
      </c>
      <c r="V13" s="166">
        <f t="shared" si="0"/>
        <v>129272710</v>
      </c>
      <c r="W13" s="168">
        <f t="shared" si="7"/>
        <v>550096.63829787239</v>
      </c>
      <c r="X13" s="102">
        <f>市区町村別_指導対象者群分析!K13</f>
        <v>63</v>
      </c>
      <c r="Y13" s="141">
        <v>62</v>
      </c>
      <c r="Z13" s="166">
        <v>30742530</v>
      </c>
      <c r="AA13" s="168">
        <f t="shared" si="8"/>
        <v>495847.25806451612</v>
      </c>
      <c r="AB13" s="102">
        <f>市区町村別_指導対象者群分析!M13</f>
        <v>176</v>
      </c>
      <c r="AC13" s="141">
        <v>173</v>
      </c>
      <c r="AD13" s="166">
        <v>98530180</v>
      </c>
      <c r="AE13" s="168">
        <f t="shared" si="9"/>
        <v>569538.61271676305</v>
      </c>
      <c r="AF13" s="102">
        <f>市区町村別_指導対象者群分析!O13</f>
        <v>0</v>
      </c>
      <c r="AG13" s="141">
        <v>0</v>
      </c>
      <c r="AH13" s="166">
        <v>0</v>
      </c>
      <c r="AI13" s="168" t="str">
        <f t="shared" si="10"/>
        <v>-</v>
      </c>
      <c r="AJ13" s="102">
        <f>市区町村別_指導対象者群分析!Q13</f>
        <v>518</v>
      </c>
      <c r="AK13" s="141">
        <f t="shared" si="1"/>
        <v>505</v>
      </c>
      <c r="AL13" s="166">
        <f t="shared" si="1"/>
        <v>251813840</v>
      </c>
      <c r="AM13" s="168">
        <f t="shared" si="11"/>
        <v>498641.26732673269</v>
      </c>
      <c r="AN13" s="102">
        <f>市区町村別_指導対象者群分析!S13</f>
        <v>43</v>
      </c>
      <c r="AO13" s="141">
        <v>38</v>
      </c>
      <c r="AP13" s="166">
        <v>8697300</v>
      </c>
      <c r="AQ13" s="168">
        <f t="shared" si="12"/>
        <v>228876.31578947368</v>
      </c>
      <c r="AR13" s="102">
        <f>市区町村別_指導対象者群分析!U13</f>
        <v>475</v>
      </c>
      <c r="AS13" s="141">
        <v>467</v>
      </c>
      <c r="AT13" s="166">
        <v>243116540</v>
      </c>
      <c r="AU13" s="168">
        <f t="shared" si="13"/>
        <v>520592.16274089937</v>
      </c>
      <c r="AV13" s="102">
        <f>市区町村別_指導対象者群分析!W13</f>
        <v>4786</v>
      </c>
      <c r="AW13" s="141">
        <v>4786</v>
      </c>
      <c r="AX13" s="166">
        <v>4684903190</v>
      </c>
      <c r="AY13" s="168">
        <f t="shared" si="14"/>
        <v>978876.55453405762</v>
      </c>
      <c r="AZ13" s="102">
        <f>市区町村別_指導対象者群分析!Y13</f>
        <v>32</v>
      </c>
      <c r="BA13" s="141">
        <v>32</v>
      </c>
      <c r="BB13" s="166">
        <v>25544150</v>
      </c>
      <c r="BC13" s="168">
        <f t="shared" si="15"/>
        <v>798254.6875</v>
      </c>
      <c r="BD13" s="102">
        <f>市区町村別_指導対象者群分析!AA13</f>
        <v>1730</v>
      </c>
      <c r="BE13" s="141">
        <f t="shared" si="2"/>
        <v>1313</v>
      </c>
      <c r="BF13" s="166">
        <f t="shared" si="2"/>
        <v>875604240</v>
      </c>
      <c r="BG13" s="168">
        <f t="shared" si="16"/>
        <v>666872.99314546841</v>
      </c>
      <c r="BH13" s="102">
        <f>市区町村別_指導対象者群分析!AC13</f>
        <v>482</v>
      </c>
      <c r="BI13" s="141">
        <v>482</v>
      </c>
      <c r="BJ13" s="166">
        <v>430773460</v>
      </c>
      <c r="BK13" s="168">
        <f t="shared" si="17"/>
        <v>893720.87136929459</v>
      </c>
      <c r="BL13" s="102">
        <f>市区町村別_指導対象者群分析!AE13</f>
        <v>1248</v>
      </c>
      <c r="BM13" s="141">
        <v>831</v>
      </c>
      <c r="BN13" s="166">
        <v>444830780</v>
      </c>
      <c r="BO13" s="168">
        <f t="shared" si="18"/>
        <v>535295.7641395909</v>
      </c>
      <c r="BP13" s="50"/>
      <c r="BQ13" s="48" t="s">
        <v>8</v>
      </c>
      <c r="BR13" s="104">
        <f t="shared" si="19"/>
        <v>227909.53488372092</v>
      </c>
      <c r="BS13" s="48" t="s">
        <v>8</v>
      </c>
      <c r="BT13" s="104">
        <f t="shared" si="20"/>
        <v>461336.85258964141</v>
      </c>
      <c r="BU13" s="50"/>
      <c r="BV13" s="48" t="str">
        <f t="shared" si="21"/>
        <v>松原市</v>
      </c>
      <c r="BW13" s="104">
        <f t="shared" si="33"/>
        <v>277432.02614379086</v>
      </c>
      <c r="BX13" s="104">
        <f t="shared" si="22"/>
        <v>204724.53125</v>
      </c>
      <c r="BY13" s="104">
        <f t="shared" si="23"/>
        <v>72707</v>
      </c>
      <c r="BZ13" s="48" t="str">
        <f t="shared" si="24"/>
        <v>羽曳野市</v>
      </c>
      <c r="CA13" s="104">
        <f t="shared" si="34"/>
        <v>538802.22222222225</v>
      </c>
      <c r="CB13" s="104">
        <f t="shared" si="25"/>
        <v>438293.28125</v>
      </c>
      <c r="CC13" s="104">
        <f t="shared" si="26"/>
        <v>100509</v>
      </c>
      <c r="CE13" s="104">
        <f t="shared" si="27"/>
        <v>237066.22310057093</v>
      </c>
      <c r="CF13" s="104">
        <f t="shared" si="28"/>
        <v>233043.62124414224</v>
      </c>
      <c r="CG13" s="104">
        <f t="shared" si="29"/>
        <v>4022</v>
      </c>
      <c r="CH13" s="104">
        <f t="shared" si="30"/>
        <v>483059.41614103183</v>
      </c>
      <c r="CI13" s="104">
        <f t="shared" si="31"/>
        <v>477188.58003010537</v>
      </c>
      <c r="CJ13" s="104">
        <f t="shared" si="32"/>
        <v>5870</v>
      </c>
      <c r="CK13" s="104">
        <v>0</v>
      </c>
    </row>
    <row r="14" spans="2:89" s="51" customFormat="1" ht="13.5" customHeight="1">
      <c r="B14" s="54">
        <v>9</v>
      </c>
      <c r="C14" s="47" t="s">
        <v>137</v>
      </c>
      <c r="D14" s="185">
        <f>市区町村別_指導対象者群分析!D14</f>
        <v>4707</v>
      </c>
      <c r="E14" s="141">
        <v>4348</v>
      </c>
      <c r="F14" s="166">
        <v>3781139320</v>
      </c>
      <c r="G14" s="168">
        <f>IFERROR(F14/E14,"-")</f>
        <v>869627.25850965956</v>
      </c>
      <c r="H14" s="185">
        <f>市区町村別_指導対象者群分析!E14</f>
        <v>435</v>
      </c>
      <c r="I14" s="141">
        <v>429</v>
      </c>
      <c r="J14" s="166">
        <v>219506190</v>
      </c>
      <c r="K14" s="168">
        <f>IFERROR(J14/I14,"-")</f>
        <v>511669.44055944058</v>
      </c>
      <c r="L14" s="185">
        <f>市区町村別_指導対象者群分析!F14</f>
        <v>4272</v>
      </c>
      <c r="M14" s="141">
        <v>3919</v>
      </c>
      <c r="N14" s="166">
        <v>3561633130</v>
      </c>
      <c r="O14" s="168">
        <f>IFERROR(N14/M14,"-")</f>
        <v>908811.71982648631</v>
      </c>
      <c r="P14" s="102">
        <f>市区町村別_指導対象者群分析!G14</f>
        <v>59</v>
      </c>
      <c r="Q14" s="141">
        <v>59</v>
      </c>
      <c r="R14" s="166">
        <v>31510260</v>
      </c>
      <c r="S14" s="168">
        <f>IFERROR(R14/Q14,"-")</f>
        <v>534072.20338983054</v>
      </c>
      <c r="T14" s="102">
        <f>市区町村別_指導対象者群分析!I14</f>
        <v>117</v>
      </c>
      <c r="U14" s="141">
        <f t="shared" si="0"/>
        <v>117</v>
      </c>
      <c r="V14" s="166">
        <f t="shared" si="0"/>
        <v>59589350</v>
      </c>
      <c r="W14" s="168">
        <f>IFERROR(V14/U14,"-")</f>
        <v>509310.68376068375</v>
      </c>
      <c r="X14" s="102">
        <f>市区町村別_指導対象者群分析!K14</f>
        <v>31</v>
      </c>
      <c r="Y14" s="141">
        <v>31</v>
      </c>
      <c r="Z14" s="166">
        <v>21715600</v>
      </c>
      <c r="AA14" s="168">
        <f>IFERROR(Z14/Y14,"-")</f>
        <v>700503.22580645164</v>
      </c>
      <c r="AB14" s="102">
        <f>市区町村別_指導対象者群分析!M14</f>
        <v>86</v>
      </c>
      <c r="AC14" s="141">
        <v>86</v>
      </c>
      <c r="AD14" s="166">
        <v>37873750</v>
      </c>
      <c r="AE14" s="168">
        <f>IFERROR(AD14/AC14,"-")</f>
        <v>440392.4418604651</v>
      </c>
      <c r="AF14" s="102">
        <f>市区町村別_指導対象者群分析!O14</f>
        <v>1</v>
      </c>
      <c r="AG14" s="141">
        <v>1</v>
      </c>
      <c r="AH14" s="166">
        <v>110600</v>
      </c>
      <c r="AI14" s="168">
        <f>IFERROR(AH14/AG14,"-")</f>
        <v>110600</v>
      </c>
      <c r="AJ14" s="102">
        <f>市区町村別_指導対象者群分析!Q14</f>
        <v>258</v>
      </c>
      <c r="AK14" s="141">
        <f t="shared" si="1"/>
        <v>252</v>
      </c>
      <c r="AL14" s="166">
        <f t="shared" si="1"/>
        <v>128295980</v>
      </c>
      <c r="AM14" s="168">
        <f>IFERROR(AL14/AK14,"-")</f>
        <v>509111.03174603177</v>
      </c>
      <c r="AN14" s="102">
        <f>市区町村別_指導対象者群分析!S14</f>
        <v>27</v>
      </c>
      <c r="AO14" s="141">
        <v>23</v>
      </c>
      <c r="AP14" s="166">
        <v>3768700</v>
      </c>
      <c r="AQ14" s="168">
        <f t="shared" si="12"/>
        <v>163856.52173913043</v>
      </c>
      <c r="AR14" s="102">
        <f>市区町村別_指導対象者群分析!U14</f>
        <v>231</v>
      </c>
      <c r="AS14" s="141">
        <v>229</v>
      </c>
      <c r="AT14" s="166">
        <v>124527280</v>
      </c>
      <c r="AU14" s="168">
        <f>IFERROR(AT14/AS14,"-")</f>
        <v>543787.24890829693</v>
      </c>
      <c r="AV14" s="102">
        <f>市区町村別_指導対象者群分析!W14</f>
        <v>3083</v>
      </c>
      <c r="AW14" s="141">
        <v>3083</v>
      </c>
      <c r="AX14" s="166">
        <v>3001100690</v>
      </c>
      <c r="AY14" s="168">
        <f>IFERROR(AX14/AW14,"-")</f>
        <v>973435.18975024333</v>
      </c>
      <c r="AZ14" s="102">
        <f>市区町村別_指導対象者群分析!Y14</f>
        <v>36</v>
      </c>
      <c r="BA14" s="141">
        <v>36</v>
      </c>
      <c r="BB14" s="166">
        <v>22839220</v>
      </c>
      <c r="BC14" s="168">
        <f>IFERROR(BB14/BA14,"-")</f>
        <v>634422.77777777775</v>
      </c>
      <c r="BD14" s="102">
        <f>市区町村別_指導対象者群分析!AA14</f>
        <v>1153</v>
      </c>
      <c r="BE14" s="141">
        <f t="shared" si="2"/>
        <v>800</v>
      </c>
      <c r="BF14" s="166">
        <f t="shared" si="2"/>
        <v>537693220</v>
      </c>
      <c r="BG14" s="168">
        <f>IFERROR(BF14/BE14,"-")</f>
        <v>672116.52500000002</v>
      </c>
      <c r="BH14" s="102">
        <f>市区町村別_指導対象者群分析!AC14</f>
        <v>316</v>
      </c>
      <c r="BI14" s="141">
        <v>316</v>
      </c>
      <c r="BJ14" s="166">
        <v>271293130</v>
      </c>
      <c r="BK14" s="168">
        <f>IFERROR(BJ14/BI14,"-")</f>
        <v>858522.5632911392</v>
      </c>
      <c r="BL14" s="102">
        <f>市区町村別_指導対象者群分析!AE14</f>
        <v>837</v>
      </c>
      <c r="BM14" s="141">
        <v>484</v>
      </c>
      <c r="BN14" s="166">
        <v>266400090</v>
      </c>
      <c r="BO14" s="168">
        <f>IFERROR(BN14/BM14,"-")</f>
        <v>550413.40909090906</v>
      </c>
      <c r="BP14" s="50"/>
      <c r="BQ14" s="48" t="s">
        <v>46</v>
      </c>
      <c r="BR14" s="104">
        <f t="shared" si="19"/>
        <v>205488.3</v>
      </c>
      <c r="BS14" s="48" t="s">
        <v>46</v>
      </c>
      <c r="BT14" s="104">
        <f t="shared" si="20"/>
        <v>448510.6451612903</v>
      </c>
      <c r="BU14" s="50"/>
      <c r="BV14" s="48" t="str">
        <f t="shared" si="21"/>
        <v>四條畷市</v>
      </c>
      <c r="BW14" s="104">
        <f t="shared" si="33"/>
        <v>274298.52272727271</v>
      </c>
      <c r="BX14" s="104">
        <f t="shared" si="22"/>
        <v>223074.7191011236</v>
      </c>
      <c r="BY14" s="104">
        <f t="shared" si="23"/>
        <v>51224</v>
      </c>
      <c r="BZ14" s="48" t="str">
        <f t="shared" si="24"/>
        <v>豊能町</v>
      </c>
      <c r="CA14" s="104">
        <f t="shared" si="34"/>
        <v>529827.69230769225</v>
      </c>
      <c r="CB14" s="104">
        <f t="shared" si="25"/>
        <v>109243.15789473684</v>
      </c>
      <c r="CC14" s="104">
        <f t="shared" si="26"/>
        <v>420585</v>
      </c>
      <c r="CE14" s="104">
        <f t="shared" si="27"/>
        <v>237066.22310057093</v>
      </c>
      <c r="CF14" s="104">
        <f t="shared" si="28"/>
        <v>233043.62124414224</v>
      </c>
      <c r="CG14" s="104">
        <f t="shared" si="29"/>
        <v>4022</v>
      </c>
      <c r="CH14" s="104">
        <f t="shared" si="30"/>
        <v>483059.41614103183</v>
      </c>
      <c r="CI14" s="104">
        <f t="shared" si="31"/>
        <v>477188.58003010537</v>
      </c>
      <c r="CJ14" s="104">
        <f t="shared" si="32"/>
        <v>5870</v>
      </c>
      <c r="CK14" s="104">
        <v>0</v>
      </c>
    </row>
    <row r="15" spans="2:89" s="51" customFormat="1" ht="13.5" customHeight="1">
      <c r="B15" s="54">
        <v>10</v>
      </c>
      <c r="C15" s="47" t="s">
        <v>59</v>
      </c>
      <c r="D15" s="185">
        <f>市区町村別_指導対象者群分析!D15</f>
        <v>11833</v>
      </c>
      <c r="E15" s="141">
        <v>11212</v>
      </c>
      <c r="F15" s="166">
        <v>9036071920</v>
      </c>
      <c r="G15" s="168">
        <f t="shared" ref="G15:G17" si="35">IFERROR(F15/E15,"-")</f>
        <v>805928.64074206213</v>
      </c>
      <c r="H15" s="185">
        <f>市区町村別_指導対象者群分析!E15</f>
        <v>2098</v>
      </c>
      <c r="I15" s="141">
        <v>2076</v>
      </c>
      <c r="J15" s="166">
        <v>1026208320</v>
      </c>
      <c r="K15" s="168">
        <f t="shared" ref="K15:K17" si="36">IFERROR(J15/I15,"-")</f>
        <v>494320</v>
      </c>
      <c r="L15" s="185">
        <f>市区町村別_指導対象者群分析!F15</f>
        <v>9735</v>
      </c>
      <c r="M15" s="141">
        <v>9136</v>
      </c>
      <c r="N15" s="166">
        <v>8009863600</v>
      </c>
      <c r="O15" s="168">
        <f t="shared" ref="O15:O17" si="37">IFERROR(N15/M15,"-")</f>
        <v>876736.38353765325</v>
      </c>
      <c r="P15" s="102">
        <f>市区町村別_指導対象者群分析!G15</f>
        <v>207</v>
      </c>
      <c r="Q15" s="141">
        <v>205</v>
      </c>
      <c r="R15" s="166">
        <v>106988640</v>
      </c>
      <c r="S15" s="168">
        <f t="shared" ref="S15:S17" si="38">IFERROR(R15/Q15,"-")</f>
        <v>521895.80487804877</v>
      </c>
      <c r="T15" s="102">
        <f>市区町村別_指導対象者群分析!I15</f>
        <v>567</v>
      </c>
      <c r="U15" s="141">
        <f t="shared" si="0"/>
        <v>558</v>
      </c>
      <c r="V15" s="166">
        <f t="shared" si="0"/>
        <v>298426380</v>
      </c>
      <c r="W15" s="168">
        <f t="shared" ref="W15:W17" si="39">IFERROR(V15/U15,"-")</f>
        <v>534814.30107526877</v>
      </c>
      <c r="X15" s="102">
        <f>市区町村別_指導対象者群分析!K15</f>
        <v>177</v>
      </c>
      <c r="Y15" s="141">
        <v>175</v>
      </c>
      <c r="Z15" s="166">
        <v>103960780</v>
      </c>
      <c r="AA15" s="168">
        <f t="shared" ref="AA15:AA17" si="40">IFERROR(Z15/Y15,"-")</f>
        <v>594061.6</v>
      </c>
      <c r="AB15" s="102">
        <f>市区町村別_指導対象者群分析!M15</f>
        <v>390</v>
      </c>
      <c r="AC15" s="141">
        <v>383</v>
      </c>
      <c r="AD15" s="166">
        <v>194465600</v>
      </c>
      <c r="AE15" s="168">
        <f t="shared" ref="AE15:AE17" si="41">IFERROR(AD15/AC15,"-")</f>
        <v>507743.0809399478</v>
      </c>
      <c r="AF15" s="102">
        <f>市区町村別_指導対象者群分析!O15</f>
        <v>2</v>
      </c>
      <c r="AG15" s="141">
        <v>2</v>
      </c>
      <c r="AH15" s="166">
        <v>1282490</v>
      </c>
      <c r="AI15" s="168">
        <f t="shared" ref="AI15:AI17" si="42">IFERROR(AH15/AG15,"-")</f>
        <v>641245</v>
      </c>
      <c r="AJ15" s="102">
        <f>市区町村別_指導対象者群分析!Q15</f>
        <v>1322</v>
      </c>
      <c r="AK15" s="141">
        <f t="shared" si="1"/>
        <v>1311</v>
      </c>
      <c r="AL15" s="166">
        <f t="shared" si="1"/>
        <v>619510810</v>
      </c>
      <c r="AM15" s="168">
        <f t="shared" ref="AM15:AM17" si="43">IFERROR(AL15/AK15,"-")</f>
        <v>472548.29138062545</v>
      </c>
      <c r="AN15" s="102">
        <f>市区町村別_指導対象者群分析!S15</f>
        <v>106</v>
      </c>
      <c r="AO15" s="141">
        <v>98</v>
      </c>
      <c r="AP15" s="166">
        <v>17975940</v>
      </c>
      <c r="AQ15" s="168">
        <f t="shared" si="12"/>
        <v>183427.95918367346</v>
      </c>
      <c r="AR15" s="102">
        <f>市区町村別_指導対象者群分析!U15</f>
        <v>1216</v>
      </c>
      <c r="AS15" s="141">
        <v>1213</v>
      </c>
      <c r="AT15" s="166">
        <v>601534870</v>
      </c>
      <c r="AU15" s="168">
        <f t="shared" ref="AU15:AU17" si="44">IFERROR(AT15/AS15,"-")</f>
        <v>495906.73536685901</v>
      </c>
      <c r="AV15" s="102">
        <f>市区町村別_指導対象者群分析!W15</f>
        <v>7365</v>
      </c>
      <c r="AW15" s="141">
        <v>7365</v>
      </c>
      <c r="AX15" s="166">
        <v>6822866750</v>
      </c>
      <c r="AY15" s="168">
        <f t="shared" ref="AY15:AY17" si="45">IFERROR(AX15/AW15,"-")</f>
        <v>926390.59742023086</v>
      </c>
      <c r="AZ15" s="102">
        <f>市区町村別_指導対象者群分析!Y15</f>
        <v>66</v>
      </c>
      <c r="BA15" s="141">
        <v>66</v>
      </c>
      <c r="BB15" s="166">
        <v>24595710</v>
      </c>
      <c r="BC15" s="168">
        <f t="shared" ref="BC15:BC17" si="46">IFERROR(BB15/BA15,"-")</f>
        <v>372662.27272727271</v>
      </c>
      <c r="BD15" s="102">
        <f>市区町村別_指導対象者群分析!AA15</f>
        <v>2304</v>
      </c>
      <c r="BE15" s="141">
        <f t="shared" si="2"/>
        <v>1705</v>
      </c>
      <c r="BF15" s="166">
        <f t="shared" si="2"/>
        <v>1162401140</v>
      </c>
      <c r="BG15" s="168">
        <f t="shared" ref="BG15:BG17" si="47">IFERROR(BF15/BE15,"-")</f>
        <v>681760.19941348978</v>
      </c>
      <c r="BH15" s="102">
        <f>市区町村別_指導対象者群分析!AC15</f>
        <v>651</v>
      </c>
      <c r="BI15" s="141">
        <v>651</v>
      </c>
      <c r="BJ15" s="166">
        <v>677297530</v>
      </c>
      <c r="BK15" s="168">
        <f t="shared" ref="BK15:BK17" si="48">IFERROR(BJ15/BI15,"-")</f>
        <v>1040395.5913978495</v>
      </c>
      <c r="BL15" s="102">
        <f>市区町村別_指導対象者群分析!AE15</f>
        <v>1653</v>
      </c>
      <c r="BM15" s="141">
        <v>1054</v>
      </c>
      <c r="BN15" s="166">
        <v>485103610</v>
      </c>
      <c r="BO15" s="168">
        <f t="shared" ref="BO15:BO17" si="49">IFERROR(BN15/BM15,"-")</f>
        <v>460250.1043643264</v>
      </c>
      <c r="BP15" s="50"/>
      <c r="BQ15" s="48" t="s">
        <v>13</v>
      </c>
      <c r="BR15" s="104">
        <f t="shared" si="19"/>
        <v>175521.42857142858</v>
      </c>
      <c r="BS15" s="48" t="s">
        <v>13</v>
      </c>
      <c r="BT15" s="104">
        <f t="shared" si="20"/>
        <v>393367.01492537314</v>
      </c>
      <c r="BU15" s="50"/>
      <c r="BV15" s="48" t="str">
        <f t="shared" si="21"/>
        <v>富田林市</v>
      </c>
      <c r="BW15" s="104">
        <f t="shared" si="33"/>
        <v>274203.45744680852</v>
      </c>
      <c r="BX15" s="104">
        <f t="shared" si="22"/>
        <v>197484.38144329897</v>
      </c>
      <c r="BY15" s="104">
        <f t="shared" si="23"/>
        <v>76719</v>
      </c>
      <c r="BZ15" s="48" t="str">
        <f t="shared" si="24"/>
        <v>熊取町</v>
      </c>
      <c r="CA15" s="104">
        <f t="shared" si="34"/>
        <v>518490.625</v>
      </c>
      <c r="CB15" s="104">
        <f t="shared" si="25"/>
        <v>285766.66666666669</v>
      </c>
      <c r="CC15" s="104">
        <f t="shared" si="26"/>
        <v>232724</v>
      </c>
      <c r="CE15" s="104">
        <f t="shared" si="27"/>
        <v>237066.22310057093</v>
      </c>
      <c r="CF15" s="104">
        <f t="shared" si="28"/>
        <v>233043.62124414224</v>
      </c>
      <c r="CG15" s="104">
        <f t="shared" si="29"/>
        <v>4022</v>
      </c>
      <c r="CH15" s="104">
        <f t="shared" si="30"/>
        <v>483059.41614103183</v>
      </c>
      <c r="CI15" s="104">
        <f t="shared" si="31"/>
        <v>477188.58003010537</v>
      </c>
      <c r="CJ15" s="104">
        <f t="shared" si="32"/>
        <v>5870</v>
      </c>
      <c r="CK15" s="104">
        <v>0</v>
      </c>
    </row>
    <row r="16" spans="2:89" s="51" customFormat="1" ht="13.5" customHeight="1">
      <c r="B16" s="54">
        <v>11</v>
      </c>
      <c r="C16" s="47" t="s">
        <v>60</v>
      </c>
      <c r="D16" s="185">
        <f>市区町村別_指導対象者群分析!D16</f>
        <v>20031</v>
      </c>
      <c r="E16" s="141">
        <v>18876</v>
      </c>
      <c r="F16" s="166">
        <v>15722641540</v>
      </c>
      <c r="G16" s="168">
        <f t="shared" si="35"/>
        <v>832943.50180122908</v>
      </c>
      <c r="H16" s="185">
        <f>市区町村別_指導対象者群分析!E16</f>
        <v>2900</v>
      </c>
      <c r="I16" s="141">
        <v>2854</v>
      </c>
      <c r="J16" s="166">
        <v>1501454450</v>
      </c>
      <c r="K16" s="168">
        <f t="shared" si="36"/>
        <v>526087.75402943243</v>
      </c>
      <c r="L16" s="185">
        <f>市区町村別_指導対象者群分析!F16</f>
        <v>17131</v>
      </c>
      <c r="M16" s="141">
        <v>16022</v>
      </c>
      <c r="N16" s="166">
        <v>14221187090</v>
      </c>
      <c r="O16" s="168">
        <f t="shared" si="37"/>
        <v>887603.73798527021</v>
      </c>
      <c r="P16" s="102">
        <f>市区町村別_指導対象者群分析!G16</f>
        <v>391</v>
      </c>
      <c r="Q16" s="141">
        <v>382</v>
      </c>
      <c r="R16" s="166">
        <v>199252900</v>
      </c>
      <c r="S16" s="168">
        <f t="shared" si="38"/>
        <v>521604.45026178012</v>
      </c>
      <c r="T16" s="102">
        <f>市区町村別_指導対象者群分析!I16</f>
        <v>761</v>
      </c>
      <c r="U16" s="141">
        <f t="shared" si="0"/>
        <v>749</v>
      </c>
      <c r="V16" s="166">
        <f t="shared" si="0"/>
        <v>426908940</v>
      </c>
      <c r="W16" s="168">
        <f t="shared" si="39"/>
        <v>569971.8825100133</v>
      </c>
      <c r="X16" s="102">
        <f>市区町村別_指導対象者群分析!K16</f>
        <v>255</v>
      </c>
      <c r="Y16" s="141">
        <v>252</v>
      </c>
      <c r="Z16" s="166">
        <v>154237110</v>
      </c>
      <c r="AA16" s="168">
        <f t="shared" si="40"/>
        <v>612052.02380952379</v>
      </c>
      <c r="AB16" s="102">
        <f>市区町村別_指導対象者群分析!M16</f>
        <v>506</v>
      </c>
      <c r="AC16" s="141">
        <v>497</v>
      </c>
      <c r="AD16" s="166">
        <v>272671830</v>
      </c>
      <c r="AE16" s="168">
        <f t="shared" si="41"/>
        <v>548635.47283702216</v>
      </c>
      <c r="AF16" s="102">
        <f>市区町村別_指導対象者群分析!O16</f>
        <v>0</v>
      </c>
      <c r="AG16" s="141">
        <v>0</v>
      </c>
      <c r="AH16" s="166">
        <v>0</v>
      </c>
      <c r="AI16" s="168" t="str">
        <f t="shared" si="42"/>
        <v>-</v>
      </c>
      <c r="AJ16" s="102">
        <f>市区町村別_指導対象者群分析!Q16</f>
        <v>1748</v>
      </c>
      <c r="AK16" s="141">
        <f t="shared" si="1"/>
        <v>1723</v>
      </c>
      <c r="AL16" s="166">
        <f t="shared" si="1"/>
        <v>875292610</v>
      </c>
      <c r="AM16" s="168">
        <f t="shared" si="43"/>
        <v>508004.99709808471</v>
      </c>
      <c r="AN16" s="102">
        <f>市区町村別_指導対象者群分析!S16</f>
        <v>117</v>
      </c>
      <c r="AO16" s="141">
        <v>104</v>
      </c>
      <c r="AP16" s="166">
        <v>17562290</v>
      </c>
      <c r="AQ16" s="168">
        <f t="shared" si="12"/>
        <v>168868.17307692306</v>
      </c>
      <c r="AR16" s="102">
        <f>市区町村別_指導対象者群分析!U16</f>
        <v>1631</v>
      </c>
      <c r="AS16" s="141">
        <v>1619</v>
      </c>
      <c r="AT16" s="166">
        <v>857730320</v>
      </c>
      <c r="AU16" s="168">
        <f t="shared" si="44"/>
        <v>529790.19147621992</v>
      </c>
      <c r="AV16" s="102">
        <f>市区町村別_指導対象者群分析!W16</f>
        <v>12810</v>
      </c>
      <c r="AW16" s="141">
        <v>12810</v>
      </c>
      <c r="AX16" s="166">
        <v>11870848540</v>
      </c>
      <c r="AY16" s="168">
        <f t="shared" si="45"/>
        <v>926686.068696331</v>
      </c>
      <c r="AZ16" s="102">
        <f>市区町村別_指導対象者群分析!Y16</f>
        <v>132</v>
      </c>
      <c r="BA16" s="141">
        <v>132</v>
      </c>
      <c r="BB16" s="166">
        <v>53445080</v>
      </c>
      <c r="BC16" s="168">
        <f t="shared" si="46"/>
        <v>404886.96969696973</v>
      </c>
      <c r="BD16" s="102">
        <f>市区町村別_指導対象者群分析!AA16</f>
        <v>4189</v>
      </c>
      <c r="BE16" s="141">
        <f t="shared" si="2"/>
        <v>3080</v>
      </c>
      <c r="BF16" s="166">
        <f t="shared" si="2"/>
        <v>2296893470</v>
      </c>
      <c r="BG16" s="168">
        <f t="shared" si="47"/>
        <v>745744.63311688311</v>
      </c>
      <c r="BH16" s="102">
        <f>市区町村別_指導対象者群分析!AC16</f>
        <v>1273</v>
      </c>
      <c r="BI16" s="141">
        <v>1273</v>
      </c>
      <c r="BJ16" s="166">
        <v>1204533850</v>
      </c>
      <c r="BK16" s="168">
        <f t="shared" si="48"/>
        <v>946216.69285153178</v>
      </c>
      <c r="BL16" s="102">
        <f>市区町村別_指導対象者群分析!AE16</f>
        <v>2916</v>
      </c>
      <c r="BM16" s="141">
        <v>1807</v>
      </c>
      <c r="BN16" s="166">
        <v>1092359620</v>
      </c>
      <c r="BO16" s="168">
        <f t="shared" si="49"/>
        <v>604515.56170448253</v>
      </c>
      <c r="BP16" s="50"/>
      <c r="BQ16" s="48" t="s">
        <v>14</v>
      </c>
      <c r="BR16" s="104">
        <f t="shared" si="19"/>
        <v>214239.67213114753</v>
      </c>
      <c r="BS16" s="48" t="s">
        <v>14</v>
      </c>
      <c r="BT16" s="104">
        <f t="shared" si="20"/>
        <v>409131.39158576052</v>
      </c>
      <c r="BU16" s="50"/>
      <c r="BV16" s="48" t="str">
        <f t="shared" si="21"/>
        <v>豊中市</v>
      </c>
      <c r="BW16" s="104">
        <f t="shared" si="33"/>
        <v>256243.93145161291</v>
      </c>
      <c r="BX16" s="104">
        <f t="shared" si="22"/>
        <v>227474.97826086957</v>
      </c>
      <c r="BY16" s="104">
        <f t="shared" si="23"/>
        <v>28769</v>
      </c>
      <c r="BZ16" s="48" t="str">
        <f t="shared" si="24"/>
        <v>寝屋川市</v>
      </c>
      <c r="CA16" s="104">
        <f t="shared" si="34"/>
        <v>515181.61676646705</v>
      </c>
      <c r="CB16" s="104">
        <f t="shared" si="25"/>
        <v>320759.81481481483</v>
      </c>
      <c r="CC16" s="104">
        <f t="shared" si="26"/>
        <v>194422</v>
      </c>
      <c r="CE16" s="104">
        <f t="shared" si="27"/>
        <v>237066.22310057093</v>
      </c>
      <c r="CF16" s="104">
        <f t="shared" si="28"/>
        <v>233043.62124414224</v>
      </c>
      <c r="CG16" s="104">
        <f t="shared" si="29"/>
        <v>4022</v>
      </c>
      <c r="CH16" s="104">
        <f t="shared" si="30"/>
        <v>483059.41614103183</v>
      </c>
      <c r="CI16" s="104">
        <f t="shared" si="31"/>
        <v>477188.58003010537</v>
      </c>
      <c r="CJ16" s="104">
        <f t="shared" si="32"/>
        <v>5870</v>
      </c>
      <c r="CK16" s="104">
        <v>0</v>
      </c>
    </row>
    <row r="17" spans="2:89" s="51" customFormat="1" ht="13.5" customHeight="1">
      <c r="B17" s="54">
        <v>12</v>
      </c>
      <c r="C17" s="47" t="s">
        <v>138</v>
      </c>
      <c r="D17" s="185">
        <f>市区町村別_指導対象者群分析!D17</f>
        <v>10247</v>
      </c>
      <c r="E17" s="141">
        <v>9637</v>
      </c>
      <c r="F17" s="166">
        <v>8422224580</v>
      </c>
      <c r="G17" s="168">
        <f t="shared" si="35"/>
        <v>873946.72408425855</v>
      </c>
      <c r="H17" s="185">
        <f>市区町村別_指導対象者群分析!E17</f>
        <v>1289</v>
      </c>
      <c r="I17" s="141">
        <v>1267</v>
      </c>
      <c r="J17" s="166">
        <v>727532720</v>
      </c>
      <c r="K17" s="168">
        <f t="shared" si="36"/>
        <v>574216.82715074986</v>
      </c>
      <c r="L17" s="185">
        <f>市区町村別_指導対象者群分析!F17</f>
        <v>8958</v>
      </c>
      <c r="M17" s="141">
        <v>8370</v>
      </c>
      <c r="N17" s="166">
        <v>7694691860</v>
      </c>
      <c r="O17" s="168">
        <f t="shared" si="37"/>
        <v>919318.02389486262</v>
      </c>
      <c r="P17" s="102">
        <f>市区町村別_指導対象者群分析!G17</f>
        <v>183</v>
      </c>
      <c r="Q17" s="141">
        <v>183</v>
      </c>
      <c r="R17" s="166">
        <v>96302890</v>
      </c>
      <c r="S17" s="168">
        <f t="shared" si="38"/>
        <v>526245.3005464481</v>
      </c>
      <c r="T17" s="102">
        <f>市区町村別_指導対象者群分析!I17</f>
        <v>325</v>
      </c>
      <c r="U17" s="141">
        <f t="shared" si="0"/>
        <v>323</v>
      </c>
      <c r="V17" s="166">
        <f t="shared" si="0"/>
        <v>198844900</v>
      </c>
      <c r="W17" s="168">
        <f t="shared" si="39"/>
        <v>615618.88544891647</v>
      </c>
      <c r="X17" s="102">
        <f>市区町村別_指導対象者群分析!K17</f>
        <v>82</v>
      </c>
      <c r="Y17" s="141">
        <v>82</v>
      </c>
      <c r="Z17" s="166">
        <v>45882240</v>
      </c>
      <c r="AA17" s="168">
        <f t="shared" si="40"/>
        <v>559539.51219512196</v>
      </c>
      <c r="AB17" s="102">
        <f>市区町村別_指導対象者群分析!M17</f>
        <v>243</v>
      </c>
      <c r="AC17" s="141">
        <v>241</v>
      </c>
      <c r="AD17" s="166">
        <v>152962660</v>
      </c>
      <c r="AE17" s="168">
        <f t="shared" si="41"/>
        <v>634699.83402489626</v>
      </c>
      <c r="AF17" s="102">
        <f>市区町村別_指導対象者群分析!O17</f>
        <v>0</v>
      </c>
      <c r="AG17" s="141">
        <v>0</v>
      </c>
      <c r="AH17" s="166">
        <v>0</v>
      </c>
      <c r="AI17" s="168" t="str">
        <f t="shared" si="42"/>
        <v>-</v>
      </c>
      <c r="AJ17" s="102">
        <f>市区町村別_指導対象者群分析!Q17</f>
        <v>781</v>
      </c>
      <c r="AK17" s="141">
        <f t="shared" si="1"/>
        <v>761</v>
      </c>
      <c r="AL17" s="166">
        <f t="shared" si="1"/>
        <v>432384930</v>
      </c>
      <c r="AM17" s="168">
        <f t="shared" si="43"/>
        <v>568179.93429697771</v>
      </c>
      <c r="AN17" s="102">
        <f>市区町村別_指導対象者群分析!S17</f>
        <v>78</v>
      </c>
      <c r="AO17" s="141">
        <v>64</v>
      </c>
      <c r="AP17" s="166">
        <v>25852370</v>
      </c>
      <c r="AQ17" s="168">
        <f t="shared" si="12"/>
        <v>403943.28125</v>
      </c>
      <c r="AR17" s="102">
        <f>市区町村別_指導対象者群分析!U17</f>
        <v>703</v>
      </c>
      <c r="AS17" s="141">
        <v>697</v>
      </c>
      <c r="AT17" s="166">
        <v>406532560</v>
      </c>
      <c r="AU17" s="168">
        <f t="shared" si="44"/>
        <v>583260.48780487804</v>
      </c>
      <c r="AV17" s="102">
        <f>市区町村別_指導対象者群分析!W17</f>
        <v>6647</v>
      </c>
      <c r="AW17" s="141">
        <v>6647</v>
      </c>
      <c r="AX17" s="166">
        <v>6508736660</v>
      </c>
      <c r="AY17" s="168">
        <f t="shared" si="45"/>
        <v>979199.13645253493</v>
      </c>
      <c r="AZ17" s="102">
        <f>市区町村別_指導対象者群分析!Y17</f>
        <v>66</v>
      </c>
      <c r="BA17" s="141">
        <v>66</v>
      </c>
      <c r="BB17" s="166">
        <v>36031140</v>
      </c>
      <c r="BC17" s="168">
        <f t="shared" si="46"/>
        <v>545926.36363636365</v>
      </c>
      <c r="BD17" s="102">
        <f>市区町村別_指導対象者群分析!AA17</f>
        <v>2245</v>
      </c>
      <c r="BE17" s="141">
        <f t="shared" si="2"/>
        <v>1657</v>
      </c>
      <c r="BF17" s="166">
        <f t="shared" si="2"/>
        <v>1149924060</v>
      </c>
      <c r="BG17" s="168">
        <f t="shared" si="47"/>
        <v>693979.51719975856</v>
      </c>
      <c r="BH17" s="102">
        <f>市区町村別_指導対象者群分析!AC17</f>
        <v>661</v>
      </c>
      <c r="BI17" s="141">
        <v>661</v>
      </c>
      <c r="BJ17" s="166">
        <v>554922910</v>
      </c>
      <c r="BK17" s="168">
        <f t="shared" si="48"/>
        <v>839520.28744326776</v>
      </c>
      <c r="BL17" s="102">
        <f>市区町村別_指導対象者群分析!AE17</f>
        <v>1584</v>
      </c>
      <c r="BM17" s="141">
        <v>996</v>
      </c>
      <c r="BN17" s="166">
        <v>595001150</v>
      </c>
      <c r="BO17" s="168">
        <f t="shared" si="49"/>
        <v>597390.71285140561</v>
      </c>
      <c r="BP17" s="50"/>
      <c r="BQ17" s="48" t="s">
        <v>9</v>
      </c>
      <c r="BR17" s="104">
        <f t="shared" si="19"/>
        <v>228633.37995337995</v>
      </c>
      <c r="BS17" s="48" t="s">
        <v>9</v>
      </c>
      <c r="BT17" s="104">
        <f t="shared" si="20"/>
        <v>402492.93413173652</v>
      </c>
      <c r="BU17" s="50"/>
      <c r="BV17" s="48" t="str">
        <f t="shared" si="21"/>
        <v>東大阪市</v>
      </c>
      <c r="BW17" s="104">
        <f t="shared" si="33"/>
        <v>255669.53599999999</v>
      </c>
      <c r="BX17" s="104">
        <f t="shared" si="22"/>
        <v>240957.12538226301</v>
      </c>
      <c r="BY17" s="104">
        <f t="shared" si="23"/>
        <v>14713</v>
      </c>
      <c r="BZ17" s="48" t="str">
        <f t="shared" si="24"/>
        <v>田尻町</v>
      </c>
      <c r="CA17" s="104">
        <f t="shared" si="34"/>
        <v>510918.33333333331</v>
      </c>
      <c r="CB17" s="104">
        <f t="shared" si="25"/>
        <v>31306.666666666668</v>
      </c>
      <c r="CC17" s="104">
        <f t="shared" si="26"/>
        <v>479611</v>
      </c>
      <c r="CE17" s="104">
        <f t="shared" si="27"/>
        <v>237066.22310057093</v>
      </c>
      <c r="CF17" s="104">
        <f t="shared" si="28"/>
        <v>233043.62124414224</v>
      </c>
      <c r="CG17" s="104">
        <f t="shared" si="29"/>
        <v>4022</v>
      </c>
      <c r="CH17" s="104">
        <f t="shared" si="30"/>
        <v>483059.41614103183</v>
      </c>
      <c r="CI17" s="104">
        <f t="shared" si="31"/>
        <v>477188.58003010537</v>
      </c>
      <c r="CJ17" s="104">
        <f t="shared" si="32"/>
        <v>5870</v>
      </c>
      <c r="CK17" s="104">
        <v>0</v>
      </c>
    </row>
    <row r="18" spans="2:89" s="51" customFormat="1" ht="13.5" customHeight="1">
      <c r="B18" s="54">
        <v>13</v>
      </c>
      <c r="C18" s="47" t="s">
        <v>139</v>
      </c>
      <c r="D18" s="185">
        <f>市区町村別_指導対象者群分析!D18</f>
        <v>17663</v>
      </c>
      <c r="E18" s="141">
        <v>16707</v>
      </c>
      <c r="F18" s="166">
        <v>14214060250</v>
      </c>
      <c r="G18" s="168">
        <f>IFERROR(F18/E18,"-")</f>
        <v>850784.71598731074</v>
      </c>
      <c r="H18" s="185">
        <f>市区町村別_指導対象者群分析!E18</f>
        <v>1965</v>
      </c>
      <c r="I18" s="141">
        <v>1946</v>
      </c>
      <c r="J18" s="166">
        <v>1094968860</v>
      </c>
      <c r="K18" s="168">
        <f>IFERROR(J18/I18,"-")</f>
        <v>562676.70092497428</v>
      </c>
      <c r="L18" s="185">
        <f>市区町村別_指導対象者群分析!F18</f>
        <v>15698</v>
      </c>
      <c r="M18" s="141">
        <v>14761</v>
      </c>
      <c r="N18" s="166">
        <v>13119091390</v>
      </c>
      <c r="O18" s="168">
        <f>IFERROR(N18/M18,"-")</f>
        <v>888767.11537158734</v>
      </c>
      <c r="P18" s="102">
        <f>市区町村別_指導対象者群分析!G18</f>
        <v>270</v>
      </c>
      <c r="Q18" s="141">
        <v>269</v>
      </c>
      <c r="R18" s="166">
        <v>139530820</v>
      </c>
      <c r="S18" s="168">
        <f>IFERROR(R18/Q18,"-")</f>
        <v>518701.93308550183</v>
      </c>
      <c r="T18" s="102">
        <f>市区町村別_指導対象者群分析!I18</f>
        <v>583</v>
      </c>
      <c r="U18" s="141">
        <f t="shared" si="0"/>
        <v>581</v>
      </c>
      <c r="V18" s="166">
        <f t="shared" si="0"/>
        <v>333897680</v>
      </c>
      <c r="W18" s="168">
        <f>IFERROR(V18/U18,"-")</f>
        <v>574694.80206540448</v>
      </c>
      <c r="X18" s="102">
        <f>市区町村別_指導対象者群分析!K18</f>
        <v>164</v>
      </c>
      <c r="Y18" s="141">
        <v>163</v>
      </c>
      <c r="Z18" s="166">
        <v>93868800</v>
      </c>
      <c r="AA18" s="168">
        <f>IFERROR(Z18/Y18,"-")</f>
        <v>575882.20858895709</v>
      </c>
      <c r="AB18" s="102">
        <f>市区町村別_指導対象者群分析!M18</f>
        <v>419</v>
      </c>
      <c r="AC18" s="141">
        <v>418</v>
      </c>
      <c r="AD18" s="166">
        <v>240028880</v>
      </c>
      <c r="AE18" s="168">
        <f>IFERROR(AD18/AC18,"-")</f>
        <v>574231.77033492818</v>
      </c>
      <c r="AF18" s="102">
        <f>市区町村別_指導対象者群分析!O18</f>
        <v>0</v>
      </c>
      <c r="AG18" s="141">
        <v>0</v>
      </c>
      <c r="AH18" s="166">
        <v>0</v>
      </c>
      <c r="AI18" s="168" t="str">
        <f>IFERROR(AH18/AG18,"-")</f>
        <v>-</v>
      </c>
      <c r="AJ18" s="102">
        <f>市区町村別_指導対象者群分析!Q18</f>
        <v>1112</v>
      </c>
      <c r="AK18" s="141">
        <f t="shared" si="1"/>
        <v>1096</v>
      </c>
      <c r="AL18" s="166">
        <f t="shared" si="1"/>
        <v>621540360</v>
      </c>
      <c r="AM18" s="168">
        <f>IFERROR(AL18/AK18,"-")</f>
        <v>567098.86861313868</v>
      </c>
      <c r="AN18" s="102">
        <f>市区町村別_指導対象者群分析!S18</f>
        <v>76</v>
      </c>
      <c r="AO18" s="141">
        <v>68</v>
      </c>
      <c r="AP18" s="166">
        <v>17467410</v>
      </c>
      <c r="AQ18" s="168">
        <f t="shared" si="12"/>
        <v>256873.67647058822</v>
      </c>
      <c r="AR18" s="102">
        <f>市区町村別_指導対象者群分析!U18</f>
        <v>1036</v>
      </c>
      <c r="AS18" s="141">
        <v>1028</v>
      </c>
      <c r="AT18" s="166">
        <v>604072950</v>
      </c>
      <c r="AU18" s="168">
        <f>IFERROR(AT18/AS18,"-")</f>
        <v>587619.60116731515</v>
      </c>
      <c r="AV18" s="102">
        <f>市区町村別_指導対象者群分析!W18</f>
        <v>11773</v>
      </c>
      <c r="AW18" s="141">
        <v>11773</v>
      </c>
      <c r="AX18" s="166">
        <v>11130736050</v>
      </c>
      <c r="AY18" s="168">
        <f>IFERROR(AX18/AW18,"-")</f>
        <v>945446.02480251424</v>
      </c>
      <c r="AZ18" s="102">
        <f>市区町村別_指導対象者群分析!Y18</f>
        <v>87</v>
      </c>
      <c r="BA18" s="141">
        <v>87</v>
      </c>
      <c r="BB18" s="166">
        <v>42708890</v>
      </c>
      <c r="BC18" s="168">
        <f>IFERROR(BB18/BA18,"-")</f>
        <v>490906.7816091954</v>
      </c>
      <c r="BD18" s="102">
        <f>市区町村別_指導対象者群分析!AA18</f>
        <v>3838</v>
      </c>
      <c r="BE18" s="141">
        <f t="shared" si="2"/>
        <v>2901</v>
      </c>
      <c r="BF18" s="166">
        <f t="shared" si="2"/>
        <v>1945646450</v>
      </c>
      <c r="BG18" s="168">
        <f>IFERROR(BF18/BE18,"-")</f>
        <v>670681.29955187871</v>
      </c>
      <c r="BH18" s="102">
        <f>市区町村別_指導対象者群分析!AC18</f>
        <v>1065</v>
      </c>
      <c r="BI18" s="141">
        <v>1065</v>
      </c>
      <c r="BJ18" s="166">
        <v>961117140</v>
      </c>
      <c r="BK18" s="168">
        <f>IFERROR(BJ18/BI18,"-")</f>
        <v>902457.40845070418</v>
      </c>
      <c r="BL18" s="102">
        <f>市区町村別_指導対象者群分析!AE18</f>
        <v>2773</v>
      </c>
      <c r="BM18" s="141">
        <v>1836</v>
      </c>
      <c r="BN18" s="166">
        <v>984529310</v>
      </c>
      <c r="BO18" s="168">
        <f>IFERROR(BN18/BM18,"-")</f>
        <v>536236.00762527238</v>
      </c>
      <c r="BP18" s="50"/>
      <c r="BQ18" s="48" t="s">
        <v>21</v>
      </c>
      <c r="BR18" s="104">
        <f t="shared" si="19"/>
        <v>195359.95260663508</v>
      </c>
      <c r="BS18" s="48" t="s">
        <v>21</v>
      </c>
      <c r="BT18" s="104">
        <f t="shared" si="20"/>
        <v>591923.83333333337</v>
      </c>
      <c r="BU18" s="50"/>
      <c r="BV18" s="48" t="str">
        <f t="shared" si="21"/>
        <v>大阪狭山市</v>
      </c>
      <c r="BW18" s="104">
        <f t="shared" si="33"/>
        <v>254228.20754716982</v>
      </c>
      <c r="BX18" s="104">
        <f t="shared" si="22"/>
        <v>211795.59322033898</v>
      </c>
      <c r="BY18" s="104">
        <f t="shared" si="23"/>
        <v>42432</v>
      </c>
      <c r="BZ18" s="48" t="str">
        <f t="shared" si="24"/>
        <v>大阪市</v>
      </c>
      <c r="CA18" s="104">
        <f t="shared" si="34"/>
        <v>489580.72555205046</v>
      </c>
      <c r="CB18" s="104">
        <f t="shared" si="25"/>
        <v>497074.82162764773</v>
      </c>
      <c r="CC18" s="104">
        <f t="shared" si="26"/>
        <v>-7494</v>
      </c>
      <c r="CE18" s="104">
        <f t="shared" si="27"/>
        <v>237066.22310057093</v>
      </c>
      <c r="CF18" s="104">
        <f t="shared" si="28"/>
        <v>233043.62124414224</v>
      </c>
      <c r="CG18" s="104">
        <f t="shared" si="29"/>
        <v>4022</v>
      </c>
      <c r="CH18" s="104">
        <f t="shared" si="30"/>
        <v>483059.41614103183</v>
      </c>
      <c r="CI18" s="104">
        <f t="shared" si="31"/>
        <v>477188.58003010537</v>
      </c>
      <c r="CJ18" s="104">
        <f t="shared" si="32"/>
        <v>5870</v>
      </c>
      <c r="CK18" s="104">
        <v>0</v>
      </c>
    </row>
    <row r="19" spans="2:89" s="51" customFormat="1" ht="13.5" customHeight="1">
      <c r="B19" s="54">
        <v>14</v>
      </c>
      <c r="C19" s="47" t="s">
        <v>140</v>
      </c>
      <c r="D19" s="185">
        <f>市区町村別_指導対象者群分析!D19</f>
        <v>13545</v>
      </c>
      <c r="E19" s="141">
        <v>12789</v>
      </c>
      <c r="F19" s="166">
        <v>10831034820</v>
      </c>
      <c r="G19" s="168">
        <f t="shared" ref="G19:G21" si="50">IFERROR(F19/E19,"-")</f>
        <v>846902.40206427395</v>
      </c>
      <c r="H19" s="185">
        <f>市区町村別_指導対象者群分析!E19</f>
        <v>1636</v>
      </c>
      <c r="I19" s="141">
        <v>1603</v>
      </c>
      <c r="J19" s="166">
        <v>856791800</v>
      </c>
      <c r="K19" s="168">
        <f t="shared" ref="K19:K21" si="51">IFERROR(J19/I19,"-")</f>
        <v>534492.70118527755</v>
      </c>
      <c r="L19" s="185">
        <f>市区町村別_指導対象者群分析!F19</f>
        <v>11909</v>
      </c>
      <c r="M19" s="141">
        <v>11186</v>
      </c>
      <c r="N19" s="166">
        <v>9974243020</v>
      </c>
      <c r="O19" s="168">
        <f t="shared" ref="O19:O21" si="52">IFERROR(N19/M19,"-")</f>
        <v>891672.00250312896</v>
      </c>
      <c r="P19" s="102">
        <f>市区町村別_指導対象者群分析!G19</f>
        <v>232</v>
      </c>
      <c r="Q19" s="141">
        <v>228</v>
      </c>
      <c r="R19" s="166">
        <v>114315780</v>
      </c>
      <c r="S19" s="168">
        <f t="shared" si="6"/>
        <v>501385</v>
      </c>
      <c r="T19" s="102">
        <f>市区町村別_指導対象者群分析!I19</f>
        <v>473</v>
      </c>
      <c r="U19" s="141">
        <f t="shared" si="0"/>
        <v>465</v>
      </c>
      <c r="V19" s="166">
        <f t="shared" si="0"/>
        <v>304148260</v>
      </c>
      <c r="W19" s="168">
        <f t="shared" si="7"/>
        <v>654082.27956989245</v>
      </c>
      <c r="X19" s="102">
        <f>市区町村別_指導対象者群分析!K19</f>
        <v>127</v>
      </c>
      <c r="Y19" s="141">
        <v>125</v>
      </c>
      <c r="Z19" s="166">
        <v>137022190</v>
      </c>
      <c r="AA19" s="168">
        <f t="shared" si="8"/>
        <v>1096177.52</v>
      </c>
      <c r="AB19" s="102">
        <f>市区町村別_指導対象者群分析!M19</f>
        <v>346</v>
      </c>
      <c r="AC19" s="141">
        <v>340</v>
      </c>
      <c r="AD19" s="166">
        <v>167126070</v>
      </c>
      <c r="AE19" s="168">
        <f t="shared" si="9"/>
        <v>491547.26470588235</v>
      </c>
      <c r="AF19" s="102">
        <f>市区町村別_指導対象者群分析!O19</f>
        <v>0</v>
      </c>
      <c r="AG19" s="141">
        <v>0</v>
      </c>
      <c r="AH19" s="166">
        <v>0</v>
      </c>
      <c r="AI19" s="168" t="str">
        <f t="shared" si="10"/>
        <v>-</v>
      </c>
      <c r="AJ19" s="102">
        <f>市区町村別_指導対象者群分析!Q19</f>
        <v>931</v>
      </c>
      <c r="AK19" s="141">
        <f t="shared" si="1"/>
        <v>910</v>
      </c>
      <c r="AL19" s="166">
        <f t="shared" si="1"/>
        <v>438327760</v>
      </c>
      <c r="AM19" s="168">
        <f t="shared" si="11"/>
        <v>481678.85714285716</v>
      </c>
      <c r="AN19" s="102">
        <f>市区町村別_指導対象者群分析!S19</f>
        <v>91</v>
      </c>
      <c r="AO19" s="141">
        <v>79</v>
      </c>
      <c r="AP19" s="166">
        <v>26063220</v>
      </c>
      <c r="AQ19" s="168">
        <f t="shared" si="12"/>
        <v>329914.17721518985</v>
      </c>
      <c r="AR19" s="102">
        <f>市区町村別_指導対象者群分析!U19</f>
        <v>840</v>
      </c>
      <c r="AS19" s="141">
        <v>831</v>
      </c>
      <c r="AT19" s="166">
        <v>412264540</v>
      </c>
      <c r="AU19" s="168">
        <f t="shared" si="13"/>
        <v>496106.54632972321</v>
      </c>
      <c r="AV19" s="102">
        <f>市区町村別_指導対象者群分析!W19</f>
        <v>8774</v>
      </c>
      <c r="AW19" s="141">
        <v>8774</v>
      </c>
      <c r="AX19" s="166">
        <v>8322649490</v>
      </c>
      <c r="AY19" s="168">
        <f t="shared" si="14"/>
        <v>948558.18212901754</v>
      </c>
      <c r="AZ19" s="102">
        <f>市区町村別_指導対象者群分析!Y19</f>
        <v>79</v>
      </c>
      <c r="BA19" s="141">
        <v>79</v>
      </c>
      <c r="BB19" s="166">
        <v>27303210</v>
      </c>
      <c r="BC19" s="168">
        <f t="shared" si="15"/>
        <v>345610.25316455698</v>
      </c>
      <c r="BD19" s="102">
        <f>市区町村別_指導対象者群分析!AA19</f>
        <v>3056</v>
      </c>
      <c r="BE19" s="141">
        <f t="shared" si="2"/>
        <v>2333</v>
      </c>
      <c r="BF19" s="166">
        <f t="shared" si="2"/>
        <v>1624290320</v>
      </c>
      <c r="BG19" s="168">
        <f t="shared" si="16"/>
        <v>696223.88341191597</v>
      </c>
      <c r="BH19" s="102">
        <f>市区町村別_指導対象者群分析!AC19</f>
        <v>942</v>
      </c>
      <c r="BI19" s="141">
        <v>942</v>
      </c>
      <c r="BJ19" s="166">
        <v>892992320</v>
      </c>
      <c r="BK19" s="168">
        <f t="shared" si="17"/>
        <v>947974.86199575372</v>
      </c>
      <c r="BL19" s="102">
        <f>市区町村別_指導対象者群分析!AE19</f>
        <v>2114</v>
      </c>
      <c r="BM19" s="141">
        <v>1391</v>
      </c>
      <c r="BN19" s="166">
        <v>731298000</v>
      </c>
      <c r="BO19" s="168">
        <f t="shared" si="18"/>
        <v>525735.44212796551</v>
      </c>
      <c r="BP19" s="50"/>
      <c r="BQ19" s="48" t="s">
        <v>47</v>
      </c>
      <c r="BR19" s="104">
        <f t="shared" si="19"/>
        <v>176722.28260869565</v>
      </c>
      <c r="BS19" s="48" t="s">
        <v>47</v>
      </c>
      <c r="BT19" s="104">
        <f t="shared" si="20"/>
        <v>472760.97222222225</v>
      </c>
      <c r="BU19" s="50"/>
      <c r="BV19" s="48" t="str">
        <f t="shared" si="21"/>
        <v>阪南市</v>
      </c>
      <c r="BW19" s="104">
        <f t="shared" si="33"/>
        <v>245876.53333333333</v>
      </c>
      <c r="BX19" s="104">
        <f t="shared" si="22"/>
        <v>274099.0625</v>
      </c>
      <c r="BY19" s="104">
        <f t="shared" si="23"/>
        <v>-28222</v>
      </c>
      <c r="BZ19" s="48" t="str">
        <f t="shared" si="24"/>
        <v>松原市</v>
      </c>
      <c r="CA19" s="104">
        <f t="shared" si="34"/>
        <v>488699.90566037735</v>
      </c>
      <c r="CB19" s="104">
        <f t="shared" si="25"/>
        <v>446239.75609756098</v>
      </c>
      <c r="CC19" s="104">
        <f t="shared" si="26"/>
        <v>42460</v>
      </c>
      <c r="CE19" s="104">
        <f t="shared" si="27"/>
        <v>237066.22310057093</v>
      </c>
      <c r="CF19" s="104">
        <f t="shared" si="28"/>
        <v>233043.62124414224</v>
      </c>
      <c r="CG19" s="104">
        <f t="shared" si="29"/>
        <v>4022</v>
      </c>
      <c r="CH19" s="104">
        <f t="shared" si="30"/>
        <v>483059.41614103183</v>
      </c>
      <c r="CI19" s="104">
        <f t="shared" si="31"/>
        <v>477188.58003010537</v>
      </c>
      <c r="CJ19" s="104">
        <f t="shared" si="32"/>
        <v>5870</v>
      </c>
      <c r="CK19" s="104">
        <v>0</v>
      </c>
    </row>
    <row r="20" spans="2:89" s="51" customFormat="1" ht="13.5" customHeight="1">
      <c r="B20" s="54">
        <v>15</v>
      </c>
      <c r="C20" s="47" t="s">
        <v>141</v>
      </c>
      <c r="D20" s="185">
        <f>市区町村別_指導対象者群分析!D20</f>
        <v>21943</v>
      </c>
      <c r="E20" s="141">
        <v>20700</v>
      </c>
      <c r="F20" s="166">
        <v>17444936060</v>
      </c>
      <c r="G20" s="168">
        <f t="shared" si="50"/>
        <v>842750.53429951693</v>
      </c>
      <c r="H20" s="185">
        <f>市区町村別_指導対象者群分析!E20</f>
        <v>2890</v>
      </c>
      <c r="I20" s="141">
        <v>2859</v>
      </c>
      <c r="J20" s="166">
        <v>1476669890</v>
      </c>
      <c r="K20" s="168">
        <f t="shared" si="51"/>
        <v>516498.73732074152</v>
      </c>
      <c r="L20" s="185">
        <f>市区町村別_指導対象者群分析!F20</f>
        <v>19053</v>
      </c>
      <c r="M20" s="141">
        <v>17841</v>
      </c>
      <c r="N20" s="166">
        <v>15968266170</v>
      </c>
      <c r="O20" s="168">
        <f t="shared" si="52"/>
        <v>895032.01446107286</v>
      </c>
      <c r="P20" s="102">
        <f>市区町村別_指導対象者群分析!G20</f>
        <v>419</v>
      </c>
      <c r="Q20" s="141">
        <v>417</v>
      </c>
      <c r="R20" s="166">
        <v>209338960</v>
      </c>
      <c r="S20" s="168">
        <f t="shared" si="6"/>
        <v>502011.89448441245</v>
      </c>
      <c r="T20" s="102">
        <f>市区町村別_指導対象者群分析!I20</f>
        <v>842</v>
      </c>
      <c r="U20" s="141">
        <f t="shared" si="0"/>
        <v>833</v>
      </c>
      <c r="V20" s="166">
        <f t="shared" si="0"/>
        <v>459229480</v>
      </c>
      <c r="W20" s="168">
        <f t="shared" si="7"/>
        <v>551295.89435774309</v>
      </c>
      <c r="X20" s="102">
        <f>市区町村別_指導対象者群分析!K20</f>
        <v>214</v>
      </c>
      <c r="Y20" s="141">
        <v>211</v>
      </c>
      <c r="Z20" s="166">
        <v>121513240</v>
      </c>
      <c r="AA20" s="168">
        <f t="shared" si="8"/>
        <v>575892.13270142186</v>
      </c>
      <c r="AB20" s="102">
        <f>市区町村別_指導対象者群分析!M20</f>
        <v>628</v>
      </c>
      <c r="AC20" s="141">
        <v>622</v>
      </c>
      <c r="AD20" s="166">
        <v>337716240</v>
      </c>
      <c r="AE20" s="168">
        <f t="shared" si="9"/>
        <v>542952.15434083599</v>
      </c>
      <c r="AF20" s="102">
        <f>市区町村別_指導対象者群分析!O20</f>
        <v>0</v>
      </c>
      <c r="AG20" s="141">
        <v>0</v>
      </c>
      <c r="AH20" s="166">
        <v>0</v>
      </c>
      <c r="AI20" s="168" t="str">
        <f t="shared" si="10"/>
        <v>-</v>
      </c>
      <c r="AJ20" s="102">
        <f>市区町村別_指導対象者群分析!Q20</f>
        <v>1629</v>
      </c>
      <c r="AK20" s="141">
        <f t="shared" si="1"/>
        <v>1609</v>
      </c>
      <c r="AL20" s="166">
        <f t="shared" si="1"/>
        <v>808101450</v>
      </c>
      <c r="AM20" s="168">
        <f t="shared" si="11"/>
        <v>502238.3157240522</v>
      </c>
      <c r="AN20" s="102">
        <f>市区町村別_指導対象者群分析!S20</f>
        <v>146</v>
      </c>
      <c r="AO20" s="141">
        <v>132</v>
      </c>
      <c r="AP20" s="166">
        <v>24773720</v>
      </c>
      <c r="AQ20" s="168">
        <f t="shared" si="12"/>
        <v>187679.69696969696</v>
      </c>
      <c r="AR20" s="102">
        <f>市区町村別_指導対象者群分析!U20</f>
        <v>1483</v>
      </c>
      <c r="AS20" s="141">
        <v>1477</v>
      </c>
      <c r="AT20" s="166">
        <v>783327730</v>
      </c>
      <c r="AU20" s="168">
        <f t="shared" si="13"/>
        <v>530350.52809749497</v>
      </c>
      <c r="AV20" s="102">
        <f>市区町村別_指導対象者群分析!W20</f>
        <v>14150</v>
      </c>
      <c r="AW20" s="141">
        <v>14150</v>
      </c>
      <c r="AX20" s="166">
        <v>13468116560</v>
      </c>
      <c r="AY20" s="168">
        <f t="shared" si="14"/>
        <v>951810.35759717319</v>
      </c>
      <c r="AZ20" s="102">
        <f>市区町村別_指導対象者群分析!Y20</f>
        <v>128</v>
      </c>
      <c r="BA20" s="141">
        <v>128</v>
      </c>
      <c r="BB20" s="166">
        <v>52528140</v>
      </c>
      <c r="BC20" s="168">
        <f t="shared" si="15"/>
        <v>410376.09375</v>
      </c>
      <c r="BD20" s="102">
        <f>市区町村別_指導対象者群分析!AA20</f>
        <v>4775</v>
      </c>
      <c r="BE20" s="141">
        <f t="shared" si="2"/>
        <v>3563</v>
      </c>
      <c r="BF20" s="166">
        <f t="shared" si="2"/>
        <v>2447621470</v>
      </c>
      <c r="BG20" s="168">
        <f t="shared" si="16"/>
        <v>686955.22593320231</v>
      </c>
      <c r="BH20" s="102">
        <f>市区町村別_指導対象者群分析!AC20</f>
        <v>1456</v>
      </c>
      <c r="BI20" s="141">
        <v>1456</v>
      </c>
      <c r="BJ20" s="166">
        <v>1437168300</v>
      </c>
      <c r="BK20" s="168">
        <f t="shared" si="17"/>
        <v>987066.14010989014</v>
      </c>
      <c r="BL20" s="102">
        <f>市区町村別_指導対象者群分析!AE20</f>
        <v>3319</v>
      </c>
      <c r="BM20" s="141">
        <v>2107</v>
      </c>
      <c r="BN20" s="166">
        <v>1010453170</v>
      </c>
      <c r="BO20" s="168">
        <f t="shared" si="18"/>
        <v>479569.61082107259</v>
      </c>
      <c r="BP20" s="50"/>
      <c r="BQ20" s="48" t="s">
        <v>25</v>
      </c>
      <c r="BR20" s="104">
        <f t="shared" si="19"/>
        <v>274203.45744680852</v>
      </c>
      <c r="BS20" s="48" t="s">
        <v>25</v>
      </c>
      <c r="BT20" s="104">
        <f t="shared" si="20"/>
        <v>405171.5294117647</v>
      </c>
      <c r="BU20" s="50"/>
      <c r="BV20" s="48" t="str">
        <f t="shared" si="21"/>
        <v>泉南市</v>
      </c>
      <c r="BW20" s="104">
        <f t="shared" si="33"/>
        <v>245780.23809523811</v>
      </c>
      <c r="BX20" s="104">
        <f t="shared" si="22"/>
        <v>149170.76923076922</v>
      </c>
      <c r="BY20" s="104">
        <f t="shared" si="23"/>
        <v>96609</v>
      </c>
      <c r="BZ20" s="48" t="str">
        <f t="shared" si="24"/>
        <v>大阪狭山市</v>
      </c>
      <c r="CA20" s="104">
        <f t="shared" si="34"/>
        <v>487663.63636363635</v>
      </c>
      <c r="CB20" s="104">
        <f t="shared" si="25"/>
        <v>258615.90909090909</v>
      </c>
      <c r="CC20" s="104">
        <f t="shared" si="26"/>
        <v>229048</v>
      </c>
      <c r="CE20" s="104">
        <f t="shared" si="27"/>
        <v>237066.22310057093</v>
      </c>
      <c r="CF20" s="104">
        <f t="shared" si="28"/>
        <v>233043.62124414224</v>
      </c>
      <c r="CG20" s="104">
        <f t="shared" si="29"/>
        <v>4022</v>
      </c>
      <c r="CH20" s="104">
        <f t="shared" si="30"/>
        <v>483059.41614103183</v>
      </c>
      <c r="CI20" s="104">
        <f t="shared" si="31"/>
        <v>477188.58003010537</v>
      </c>
      <c r="CJ20" s="104">
        <f t="shared" si="32"/>
        <v>5870</v>
      </c>
      <c r="CK20" s="104">
        <v>0</v>
      </c>
    </row>
    <row r="21" spans="2:89" s="51" customFormat="1" ht="13.5" customHeight="1">
      <c r="B21" s="54">
        <v>16</v>
      </c>
      <c r="C21" s="47" t="s">
        <v>61</v>
      </c>
      <c r="D21" s="185">
        <f>市区町村別_指導対象者群分析!D21</f>
        <v>14408</v>
      </c>
      <c r="E21" s="141">
        <v>13591</v>
      </c>
      <c r="F21" s="166">
        <v>11501483750</v>
      </c>
      <c r="G21" s="168">
        <f t="shared" si="50"/>
        <v>846257.35781031568</v>
      </c>
      <c r="H21" s="185">
        <f>市区町村別_指導対象者群分析!E21</f>
        <v>1812</v>
      </c>
      <c r="I21" s="141">
        <v>1791</v>
      </c>
      <c r="J21" s="166">
        <v>917993260</v>
      </c>
      <c r="K21" s="168">
        <f t="shared" si="51"/>
        <v>512559.05080960359</v>
      </c>
      <c r="L21" s="185">
        <f>市区町村別_指導対象者群分析!F21</f>
        <v>12596</v>
      </c>
      <c r="M21" s="141">
        <v>11800</v>
      </c>
      <c r="N21" s="166">
        <v>10583490490</v>
      </c>
      <c r="O21" s="168">
        <f t="shared" si="52"/>
        <v>896905.97372881358</v>
      </c>
      <c r="P21" s="102">
        <f>市区町村別_指導対象者群分析!G21</f>
        <v>276</v>
      </c>
      <c r="Q21" s="141">
        <v>274</v>
      </c>
      <c r="R21" s="166">
        <v>149478920</v>
      </c>
      <c r="S21" s="168">
        <f t="shared" si="6"/>
        <v>545543.50364963501</v>
      </c>
      <c r="T21" s="102">
        <f>市区町村別_指導対象者群分析!I21</f>
        <v>531</v>
      </c>
      <c r="U21" s="141">
        <f t="shared" si="0"/>
        <v>523</v>
      </c>
      <c r="V21" s="166">
        <f t="shared" si="0"/>
        <v>290646030</v>
      </c>
      <c r="W21" s="168">
        <f t="shared" si="7"/>
        <v>555728.54684512434</v>
      </c>
      <c r="X21" s="102">
        <f>市区町村別_指導対象者群分析!K21</f>
        <v>156</v>
      </c>
      <c r="Y21" s="141">
        <v>154</v>
      </c>
      <c r="Z21" s="166">
        <v>80269090</v>
      </c>
      <c r="AA21" s="168">
        <f t="shared" si="8"/>
        <v>521227.85714285716</v>
      </c>
      <c r="AB21" s="102">
        <f>市区町村別_指導対象者群分析!M21</f>
        <v>375</v>
      </c>
      <c r="AC21" s="141">
        <v>369</v>
      </c>
      <c r="AD21" s="166">
        <v>210376940</v>
      </c>
      <c r="AE21" s="168">
        <f t="shared" si="9"/>
        <v>570127.20867208671</v>
      </c>
      <c r="AF21" s="102">
        <f>市区町村別_指導対象者群分析!O21</f>
        <v>0</v>
      </c>
      <c r="AG21" s="141">
        <v>0</v>
      </c>
      <c r="AH21" s="166">
        <v>0</v>
      </c>
      <c r="AI21" s="168" t="str">
        <f t="shared" si="10"/>
        <v>-</v>
      </c>
      <c r="AJ21" s="102">
        <f>市区町村別_指導対象者群分析!Q21</f>
        <v>1005</v>
      </c>
      <c r="AK21" s="141">
        <f t="shared" si="1"/>
        <v>994</v>
      </c>
      <c r="AL21" s="166">
        <f t="shared" si="1"/>
        <v>477868310</v>
      </c>
      <c r="AM21" s="168">
        <f t="shared" si="11"/>
        <v>480752.8269617706</v>
      </c>
      <c r="AN21" s="102">
        <f>市区町村別_指導対象者群分析!S21</f>
        <v>77</v>
      </c>
      <c r="AO21" s="141">
        <v>71</v>
      </c>
      <c r="AP21" s="166">
        <v>23346680</v>
      </c>
      <c r="AQ21" s="168">
        <f t="shared" si="12"/>
        <v>328826.47887323942</v>
      </c>
      <c r="AR21" s="102">
        <f>市区町村別_指導対象者群分析!U21</f>
        <v>928</v>
      </c>
      <c r="AS21" s="141">
        <v>923</v>
      </c>
      <c r="AT21" s="166">
        <v>454521630</v>
      </c>
      <c r="AU21" s="168">
        <f t="shared" si="13"/>
        <v>492439.46912242688</v>
      </c>
      <c r="AV21" s="102">
        <f>市区町村別_指導対象者群分析!W21</f>
        <v>9068</v>
      </c>
      <c r="AW21" s="141">
        <v>9068</v>
      </c>
      <c r="AX21" s="166">
        <v>8673312180</v>
      </c>
      <c r="AY21" s="168">
        <f t="shared" si="14"/>
        <v>956474.65593295102</v>
      </c>
      <c r="AZ21" s="102">
        <f>市区町村別_指導対象者群分析!Y21</f>
        <v>86</v>
      </c>
      <c r="BA21" s="141">
        <v>86</v>
      </c>
      <c r="BB21" s="166">
        <v>35637370</v>
      </c>
      <c r="BC21" s="168">
        <f t="shared" si="15"/>
        <v>414388.02325581393</v>
      </c>
      <c r="BD21" s="102">
        <f>市区町村別_指導対象者群分析!AA21</f>
        <v>3442</v>
      </c>
      <c r="BE21" s="141">
        <f t="shared" si="2"/>
        <v>2646</v>
      </c>
      <c r="BF21" s="166">
        <f t="shared" si="2"/>
        <v>1874540940</v>
      </c>
      <c r="BG21" s="168">
        <f t="shared" si="16"/>
        <v>708443.28798185941</v>
      </c>
      <c r="BH21" s="102">
        <f>市区町村別_指導対象者群分析!AC21</f>
        <v>1055</v>
      </c>
      <c r="BI21" s="141">
        <v>1055</v>
      </c>
      <c r="BJ21" s="166">
        <v>1006364040</v>
      </c>
      <c r="BK21" s="168">
        <f t="shared" si="17"/>
        <v>953899.56398104271</v>
      </c>
      <c r="BL21" s="102">
        <f>市区町村別_指導対象者群分析!AE21</f>
        <v>2387</v>
      </c>
      <c r="BM21" s="141">
        <v>1591</v>
      </c>
      <c r="BN21" s="166">
        <v>868176900</v>
      </c>
      <c r="BO21" s="168">
        <f t="shared" si="18"/>
        <v>545680.01257071027</v>
      </c>
      <c r="BP21" s="50"/>
      <c r="BQ21" s="48" t="s">
        <v>15</v>
      </c>
      <c r="BR21" s="104">
        <f t="shared" si="19"/>
        <v>211713.27835051547</v>
      </c>
      <c r="BS21" s="48" t="s">
        <v>15</v>
      </c>
      <c r="BT21" s="104">
        <f t="shared" si="20"/>
        <v>515181.61676646705</v>
      </c>
      <c r="BU21" s="50"/>
      <c r="BV21" s="48" t="str">
        <f t="shared" si="21"/>
        <v>交野市</v>
      </c>
      <c r="BW21" s="104">
        <f t="shared" si="33"/>
        <v>243587.61904761905</v>
      </c>
      <c r="BX21" s="104">
        <f t="shared" si="22"/>
        <v>223998.84297520661</v>
      </c>
      <c r="BY21" s="104">
        <f t="shared" si="23"/>
        <v>19589</v>
      </c>
      <c r="BZ21" s="48" t="str">
        <f t="shared" si="24"/>
        <v>東大阪市</v>
      </c>
      <c r="CA21" s="104">
        <f t="shared" si="34"/>
        <v>485370.39603960398</v>
      </c>
      <c r="CB21" s="104">
        <f t="shared" si="25"/>
        <v>485722.43827160494</v>
      </c>
      <c r="CC21" s="104">
        <f t="shared" si="26"/>
        <v>-352</v>
      </c>
      <c r="CE21" s="104">
        <f t="shared" si="27"/>
        <v>237066.22310057093</v>
      </c>
      <c r="CF21" s="104">
        <f t="shared" si="28"/>
        <v>233043.62124414224</v>
      </c>
      <c r="CG21" s="104">
        <f t="shared" si="29"/>
        <v>4022</v>
      </c>
      <c r="CH21" s="104">
        <f t="shared" si="30"/>
        <v>483059.41614103183</v>
      </c>
      <c r="CI21" s="104">
        <f t="shared" si="31"/>
        <v>477188.58003010537</v>
      </c>
      <c r="CJ21" s="104">
        <f t="shared" si="32"/>
        <v>5870</v>
      </c>
      <c r="CK21" s="104">
        <v>0</v>
      </c>
    </row>
    <row r="22" spans="2:89" s="51" customFormat="1" ht="13.5" customHeight="1">
      <c r="B22" s="54">
        <v>17</v>
      </c>
      <c r="C22" s="47" t="s">
        <v>142</v>
      </c>
      <c r="D22" s="185">
        <f>市区町村別_指導対象者群分析!D22</f>
        <v>20478</v>
      </c>
      <c r="E22" s="141">
        <v>19354</v>
      </c>
      <c r="F22" s="166">
        <v>16806087170</v>
      </c>
      <c r="G22" s="168">
        <f>IFERROR(F22/E22,"-")</f>
        <v>868352.13237573626</v>
      </c>
      <c r="H22" s="185">
        <f>市区町村別_指導対象者群分析!E22</f>
        <v>2717</v>
      </c>
      <c r="I22" s="141">
        <v>2687</v>
      </c>
      <c r="J22" s="166">
        <v>1399675700</v>
      </c>
      <c r="K22" s="168">
        <f>IFERROR(J22/I22,"-")</f>
        <v>520906.47562337178</v>
      </c>
      <c r="L22" s="185">
        <f>市区町村別_指導対象者群分析!F22</f>
        <v>17761</v>
      </c>
      <c r="M22" s="141">
        <v>16667</v>
      </c>
      <c r="N22" s="166">
        <v>15406411470</v>
      </c>
      <c r="O22" s="168">
        <f>IFERROR(N22/M22,"-")</f>
        <v>924366.20087598253</v>
      </c>
      <c r="P22" s="102">
        <f>市区町村別_指導対象者群分析!G22</f>
        <v>443</v>
      </c>
      <c r="Q22" s="141">
        <v>440</v>
      </c>
      <c r="R22" s="166">
        <v>224344320</v>
      </c>
      <c r="S22" s="168">
        <f>IFERROR(R22/Q22,"-")</f>
        <v>509873.45454545453</v>
      </c>
      <c r="T22" s="102">
        <f>市区町村別_指導対象者群分析!I22</f>
        <v>787</v>
      </c>
      <c r="U22" s="141">
        <f t="shared" si="0"/>
        <v>782</v>
      </c>
      <c r="V22" s="166">
        <f t="shared" si="0"/>
        <v>419651390</v>
      </c>
      <c r="W22" s="168">
        <f>IFERROR(V22/U22,"-")</f>
        <v>536638.60613810737</v>
      </c>
      <c r="X22" s="102">
        <f>市区町村別_指導対象者群分析!K22</f>
        <v>227</v>
      </c>
      <c r="Y22" s="141">
        <v>227</v>
      </c>
      <c r="Z22" s="166">
        <v>109764000</v>
      </c>
      <c r="AA22" s="168">
        <f>IFERROR(Z22/Y22,"-")</f>
        <v>483541.85022026434</v>
      </c>
      <c r="AB22" s="102">
        <f>市区町村別_指導対象者群分析!M22</f>
        <v>560</v>
      </c>
      <c r="AC22" s="141">
        <v>555</v>
      </c>
      <c r="AD22" s="166">
        <v>309887390</v>
      </c>
      <c r="AE22" s="168">
        <f>IFERROR(AD22/AC22,"-")</f>
        <v>558355.65765765763</v>
      </c>
      <c r="AF22" s="102">
        <f>市区町村別_指導対象者群分析!O22</f>
        <v>0</v>
      </c>
      <c r="AG22" s="141">
        <v>0</v>
      </c>
      <c r="AH22" s="166">
        <v>0</v>
      </c>
      <c r="AI22" s="168" t="str">
        <f>IFERROR(AH22/AG22,"-")</f>
        <v>-</v>
      </c>
      <c r="AJ22" s="102">
        <f>市区町村別_指導対象者群分析!Q22</f>
        <v>1487</v>
      </c>
      <c r="AK22" s="141">
        <f t="shared" si="1"/>
        <v>1465</v>
      </c>
      <c r="AL22" s="166">
        <f t="shared" si="1"/>
        <v>755679990</v>
      </c>
      <c r="AM22" s="168">
        <f>IFERROR(AL22/AK22,"-")</f>
        <v>515822.51877133106</v>
      </c>
      <c r="AN22" s="102">
        <f>市区町村別_指導対象者群分析!S22</f>
        <v>124</v>
      </c>
      <c r="AO22" s="141">
        <v>111</v>
      </c>
      <c r="AP22" s="166">
        <v>21826400</v>
      </c>
      <c r="AQ22" s="168">
        <f t="shared" si="12"/>
        <v>196634.23423423423</v>
      </c>
      <c r="AR22" s="102">
        <f>市区町村別_指導対象者群分析!U22</f>
        <v>1363</v>
      </c>
      <c r="AS22" s="141">
        <v>1354</v>
      </c>
      <c r="AT22" s="166">
        <v>733853590</v>
      </c>
      <c r="AU22" s="168">
        <f>IFERROR(AT22/AS22,"-")</f>
        <v>541989.35745937959</v>
      </c>
      <c r="AV22" s="102">
        <f>市区町村別_指導対象者群分析!W22</f>
        <v>13291</v>
      </c>
      <c r="AW22" s="141">
        <v>13291</v>
      </c>
      <c r="AX22" s="166">
        <v>12711584600</v>
      </c>
      <c r="AY22" s="168">
        <f>IFERROR(AX22/AW22,"-")</f>
        <v>956405.4322473855</v>
      </c>
      <c r="AZ22" s="102">
        <f>市区町村別_指導対象者群分析!Y22</f>
        <v>105</v>
      </c>
      <c r="BA22" s="141">
        <v>105</v>
      </c>
      <c r="BB22" s="166">
        <v>47976190</v>
      </c>
      <c r="BC22" s="168">
        <f>IFERROR(BB22/BA22,"-")</f>
        <v>456916.09523809527</v>
      </c>
      <c r="BD22" s="102">
        <f>市区町村別_指導対象者群分析!AA22</f>
        <v>4365</v>
      </c>
      <c r="BE22" s="141">
        <f t="shared" si="2"/>
        <v>3271</v>
      </c>
      <c r="BF22" s="166">
        <f t="shared" si="2"/>
        <v>2646850680</v>
      </c>
      <c r="BG22" s="168">
        <f>IFERROR(BF22/BE22,"-")</f>
        <v>809187.00091715076</v>
      </c>
      <c r="BH22" s="102">
        <f>市区町村別_指導対象者群分析!AC22</f>
        <v>1364</v>
      </c>
      <c r="BI22" s="141">
        <v>1364</v>
      </c>
      <c r="BJ22" s="166">
        <v>1370482490</v>
      </c>
      <c r="BK22" s="168">
        <f>IFERROR(BJ22/BI22,"-")</f>
        <v>1004752.5586510263</v>
      </c>
      <c r="BL22" s="102">
        <f>市区町村別_指導対象者群分析!AE22</f>
        <v>3001</v>
      </c>
      <c r="BM22" s="141">
        <v>1907</v>
      </c>
      <c r="BN22" s="166">
        <v>1276368190</v>
      </c>
      <c r="BO22" s="168">
        <f>IFERROR(BN22/BM22,"-")</f>
        <v>669306.86418458307</v>
      </c>
      <c r="BP22" s="50"/>
      <c r="BQ22" s="48" t="s">
        <v>26</v>
      </c>
      <c r="BR22" s="104">
        <f t="shared" si="19"/>
        <v>292721.484375</v>
      </c>
      <c r="BS22" s="48" t="s">
        <v>26</v>
      </c>
      <c r="BT22" s="104">
        <f t="shared" si="20"/>
        <v>337857.5</v>
      </c>
      <c r="BU22" s="50"/>
      <c r="BV22" s="48" t="str">
        <f t="shared" si="21"/>
        <v>門真市</v>
      </c>
      <c r="BW22" s="104">
        <f t="shared" si="33"/>
        <v>238662.8735632184</v>
      </c>
      <c r="BX22" s="104">
        <f t="shared" si="22"/>
        <v>285340.43689320388</v>
      </c>
      <c r="BY22" s="104">
        <f t="shared" si="23"/>
        <v>-46677</v>
      </c>
      <c r="BZ22" s="48" t="str">
        <f t="shared" si="24"/>
        <v>和泉市</v>
      </c>
      <c r="CA22" s="104">
        <f t="shared" si="34"/>
        <v>479551.65217391303</v>
      </c>
      <c r="CB22" s="104">
        <f t="shared" si="25"/>
        <v>872041.07142857148</v>
      </c>
      <c r="CC22" s="104">
        <f t="shared" si="26"/>
        <v>-392489</v>
      </c>
      <c r="CE22" s="104">
        <f t="shared" si="27"/>
        <v>237066.22310057093</v>
      </c>
      <c r="CF22" s="104">
        <f t="shared" si="28"/>
        <v>233043.62124414224</v>
      </c>
      <c r="CG22" s="104">
        <f t="shared" si="29"/>
        <v>4022</v>
      </c>
      <c r="CH22" s="104">
        <f t="shared" si="30"/>
        <v>483059.41614103183</v>
      </c>
      <c r="CI22" s="104">
        <f t="shared" si="31"/>
        <v>477188.58003010537</v>
      </c>
      <c r="CJ22" s="104">
        <f t="shared" si="32"/>
        <v>5870</v>
      </c>
      <c r="CK22" s="104">
        <v>0</v>
      </c>
    </row>
    <row r="23" spans="2:89" s="51" customFormat="1" ht="13.5" customHeight="1">
      <c r="B23" s="54">
        <v>18</v>
      </c>
      <c r="C23" s="47" t="s">
        <v>62</v>
      </c>
      <c r="D23" s="185">
        <f>市区町村別_指導対象者群分析!D23</f>
        <v>18656</v>
      </c>
      <c r="E23" s="141">
        <v>17612</v>
      </c>
      <c r="F23" s="166">
        <v>15102234120</v>
      </c>
      <c r="G23" s="168">
        <f t="shared" ref="G23:G25" si="53">IFERROR(F23/E23,"-")</f>
        <v>857496.8271632978</v>
      </c>
      <c r="H23" s="185">
        <f>市区町村別_指導対象者群分析!E23</f>
        <v>2394</v>
      </c>
      <c r="I23" s="141">
        <v>2364</v>
      </c>
      <c r="J23" s="166">
        <v>1258626890</v>
      </c>
      <c r="K23" s="168">
        <f t="shared" ref="K23:K25" si="54">IFERROR(J23/I23,"-")</f>
        <v>532414.08206429775</v>
      </c>
      <c r="L23" s="185">
        <f>市区町村別_指導対象者群分析!F23</f>
        <v>16262</v>
      </c>
      <c r="M23" s="141">
        <v>15248</v>
      </c>
      <c r="N23" s="166">
        <v>13843607230</v>
      </c>
      <c r="O23" s="168">
        <f t="shared" ref="O23:O25" si="55">IFERROR(N23/M23,"-")</f>
        <v>907896.59168415528</v>
      </c>
      <c r="P23" s="102">
        <f>市区町村別_指導対象者群分析!G23</f>
        <v>340</v>
      </c>
      <c r="Q23" s="141">
        <v>337</v>
      </c>
      <c r="R23" s="166">
        <v>157707830</v>
      </c>
      <c r="S23" s="168">
        <f t="shared" ref="S23:S25" si="56">IFERROR(R23/Q23,"-")</f>
        <v>467975.75667655788</v>
      </c>
      <c r="T23" s="102">
        <f>市区町村別_指導対象者群分析!I23</f>
        <v>696</v>
      </c>
      <c r="U23" s="141">
        <f t="shared" si="0"/>
        <v>688</v>
      </c>
      <c r="V23" s="166">
        <f t="shared" si="0"/>
        <v>373421450</v>
      </c>
      <c r="W23" s="168">
        <f t="shared" ref="W23:W25" si="57">IFERROR(V23/U23,"-")</f>
        <v>542763.73546511633</v>
      </c>
      <c r="X23" s="102">
        <f>市区町村別_指導対象者群分析!K23</f>
        <v>192</v>
      </c>
      <c r="Y23" s="141">
        <v>191</v>
      </c>
      <c r="Z23" s="166">
        <v>103149090</v>
      </c>
      <c r="AA23" s="168">
        <f t="shared" ref="AA23:AA25" si="58">IFERROR(Z23/Y23,"-")</f>
        <v>540047.59162303666</v>
      </c>
      <c r="AB23" s="102">
        <f>市区町村別_指導対象者群分析!M23</f>
        <v>504</v>
      </c>
      <c r="AC23" s="141">
        <v>497</v>
      </c>
      <c r="AD23" s="166">
        <v>270272360</v>
      </c>
      <c r="AE23" s="168">
        <f t="shared" ref="AE23:AE25" si="59">IFERROR(AD23/AC23,"-")</f>
        <v>543807.56539235415</v>
      </c>
      <c r="AF23" s="102">
        <f>市区町村別_指導対象者群分析!O23</f>
        <v>0</v>
      </c>
      <c r="AG23" s="141">
        <v>0</v>
      </c>
      <c r="AH23" s="166">
        <v>0</v>
      </c>
      <c r="AI23" s="168" t="str">
        <f t="shared" ref="AI23:AI25" si="60">IFERROR(AH23/AG23,"-")</f>
        <v>-</v>
      </c>
      <c r="AJ23" s="102">
        <f>市区町村別_指導対象者群分析!Q23</f>
        <v>1358</v>
      </c>
      <c r="AK23" s="141">
        <f t="shared" si="1"/>
        <v>1339</v>
      </c>
      <c r="AL23" s="166">
        <f t="shared" si="1"/>
        <v>727497610</v>
      </c>
      <c r="AM23" s="168">
        <f t="shared" ref="AM23:AM25" si="61">IFERROR(AL23/AK23,"-")</f>
        <v>543314.1224794623</v>
      </c>
      <c r="AN23" s="102">
        <f>市区町村別_指導対象者群分析!S23</f>
        <v>110</v>
      </c>
      <c r="AO23" s="141">
        <v>100</v>
      </c>
      <c r="AP23" s="166">
        <v>20605930</v>
      </c>
      <c r="AQ23" s="168">
        <f t="shared" si="12"/>
        <v>206059.3</v>
      </c>
      <c r="AR23" s="102">
        <f>市区町村別_指導対象者群分析!U23</f>
        <v>1248</v>
      </c>
      <c r="AS23" s="141">
        <v>1239</v>
      </c>
      <c r="AT23" s="166">
        <v>706891680</v>
      </c>
      <c r="AU23" s="168">
        <f t="shared" ref="AU23:AU25" si="62">IFERROR(AT23/AS23,"-")</f>
        <v>570534.04358353512</v>
      </c>
      <c r="AV23" s="102">
        <f>市区町村別_指導対象者群分析!W23</f>
        <v>12027</v>
      </c>
      <c r="AW23" s="141">
        <v>12027</v>
      </c>
      <c r="AX23" s="166">
        <v>11597067100</v>
      </c>
      <c r="AY23" s="168">
        <f t="shared" ref="AY23:AY25" si="63">IFERROR(AX23/AW23,"-")</f>
        <v>964252.6897813254</v>
      </c>
      <c r="AZ23" s="102">
        <f>市区町村別_指導対象者群分析!Y23</f>
        <v>112</v>
      </c>
      <c r="BA23" s="141">
        <v>112</v>
      </c>
      <c r="BB23" s="166">
        <v>73530270</v>
      </c>
      <c r="BC23" s="168">
        <f t="shared" ref="BC23:BC25" si="64">IFERROR(BB23/BA23,"-")</f>
        <v>656520.26785714284</v>
      </c>
      <c r="BD23" s="102">
        <f>市区町村別_指導対象者群分析!AA23</f>
        <v>4123</v>
      </c>
      <c r="BE23" s="141">
        <f t="shared" si="2"/>
        <v>3109</v>
      </c>
      <c r="BF23" s="166">
        <f t="shared" si="2"/>
        <v>2173009860</v>
      </c>
      <c r="BG23" s="168">
        <f t="shared" ref="BG23:BG25" si="65">IFERROR(BF23/BE23,"-")</f>
        <v>698941.73689289158</v>
      </c>
      <c r="BH23" s="102">
        <f>市区町村別_指導対象者群分析!AC23</f>
        <v>1254</v>
      </c>
      <c r="BI23" s="141">
        <v>1254</v>
      </c>
      <c r="BJ23" s="166">
        <v>1154417240</v>
      </c>
      <c r="BK23" s="168">
        <f t="shared" ref="BK23:BK25" si="66">IFERROR(BJ23/BI23,"-")</f>
        <v>920587.91068580537</v>
      </c>
      <c r="BL23" s="102">
        <f>市区町村別_指導対象者群分析!AE23</f>
        <v>2869</v>
      </c>
      <c r="BM23" s="141">
        <v>1855</v>
      </c>
      <c r="BN23" s="166">
        <v>1018592620</v>
      </c>
      <c r="BO23" s="168">
        <f t="shared" ref="BO23:BO25" si="67">IFERROR(BN23/BM23,"-")</f>
        <v>549106.53369272233</v>
      </c>
      <c r="BP23" s="50"/>
      <c r="BQ23" s="48" t="s">
        <v>27</v>
      </c>
      <c r="BR23" s="104">
        <f t="shared" si="19"/>
        <v>277432.02614379086</v>
      </c>
      <c r="BS23" s="48" t="s">
        <v>27</v>
      </c>
      <c r="BT23" s="104">
        <f t="shared" si="20"/>
        <v>488699.90566037735</v>
      </c>
      <c r="BU23" s="50"/>
      <c r="BV23" s="48" t="str">
        <f t="shared" si="21"/>
        <v>岸和田市</v>
      </c>
      <c r="BW23" s="104">
        <f t="shared" si="33"/>
        <v>237299.3023255814</v>
      </c>
      <c r="BX23" s="104">
        <f t="shared" si="22"/>
        <v>216977.42857142858</v>
      </c>
      <c r="BY23" s="104">
        <f t="shared" si="23"/>
        <v>20322</v>
      </c>
      <c r="BZ23" s="48" t="str">
        <f t="shared" si="24"/>
        <v>四條畷市</v>
      </c>
      <c r="CA23" s="104">
        <f t="shared" si="34"/>
        <v>474309.06976744183</v>
      </c>
      <c r="CB23" s="104">
        <f t="shared" si="25"/>
        <v>372165.2</v>
      </c>
      <c r="CC23" s="104">
        <f t="shared" si="26"/>
        <v>102144</v>
      </c>
      <c r="CE23" s="104">
        <f t="shared" si="27"/>
        <v>237066.22310057093</v>
      </c>
      <c r="CF23" s="104">
        <f t="shared" si="28"/>
        <v>233043.62124414224</v>
      </c>
      <c r="CG23" s="104">
        <f t="shared" si="29"/>
        <v>4022</v>
      </c>
      <c r="CH23" s="104">
        <f t="shared" si="30"/>
        <v>483059.41614103183</v>
      </c>
      <c r="CI23" s="104">
        <f t="shared" si="31"/>
        <v>477188.58003010537</v>
      </c>
      <c r="CJ23" s="104">
        <f t="shared" si="32"/>
        <v>5870</v>
      </c>
      <c r="CK23" s="104">
        <v>0</v>
      </c>
    </row>
    <row r="24" spans="2:89" s="51" customFormat="1" ht="13.5" customHeight="1">
      <c r="B24" s="54">
        <v>19</v>
      </c>
      <c r="C24" s="47" t="s">
        <v>143</v>
      </c>
      <c r="D24" s="185">
        <f>市区町村別_指導対象者群分析!D24</f>
        <v>12469</v>
      </c>
      <c r="E24" s="141">
        <v>11326</v>
      </c>
      <c r="F24" s="166">
        <v>9877525640</v>
      </c>
      <c r="G24" s="168">
        <f t="shared" si="53"/>
        <v>872110.68691506272</v>
      </c>
      <c r="H24" s="185">
        <f>市区町村別_指導対象者群分析!E24</f>
        <v>1517</v>
      </c>
      <c r="I24" s="141">
        <v>1491</v>
      </c>
      <c r="J24" s="166">
        <v>827388390</v>
      </c>
      <c r="K24" s="168">
        <f t="shared" si="54"/>
        <v>554921.79074446682</v>
      </c>
      <c r="L24" s="185">
        <f>市区町村別_指導対象者群分析!F24</f>
        <v>10952</v>
      </c>
      <c r="M24" s="141">
        <v>9835</v>
      </c>
      <c r="N24" s="166">
        <v>9050137250</v>
      </c>
      <c r="O24" s="168">
        <f t="shared" si="55"/>
        <v>920196.97508896794</v>
      </c>
      <c r="P24" s="102">
        <f>市区町村別_指導対象者群分析!G24</f>
        <v>207</v>
      </c>
      <c r="Q24" s="141">
        <v>204</v>
      </c>
      <c r="R24" s="166">
        <v>112470520</v>
      </c>
      <c r="S24" s="168">
        <f t="shared" si="56"/>
        <v>551326.07843137253</v>
      </c>
      <c r="T24" s="102">
        <f>市区町村別_指導対象者群分析!I24</f>
        <v>431</v>
      </c>
      <c r="U24" s="141">
        <f t="shared" si="0"/>
        <v>426</v>
      </c>
      <c r="V24" s="166">
        <f t="shared" si="0"/>
        <v>257799330</v>
      </c>
      <c r="W24" s="168">
        <f t="shared" si="57"/>
        <v>605162.74647887319</v>
      </c>
      <c r="X24" s="102">
        <f>市区町村別_指導対象者群分析!K24</f>
        <v>158</v>
      </c>
      <c r="Y24" s="141">
        <v>156</v>
      </c>
      <c r="Z24" s="166">
        <v>94504400</v>
      </c>
      <c r="AA24" s="168">
        <f t="shared" si="58"/>
        <v>605797.43589743588</v>
      </c>
      <c r="AB24" s="102">
        <f>市区町村別_指導対象者群分析!M24</f>
        <v>273</v>
      </c>
      <c r="AC24" s="141">
        <v>270</v>
      </c>
      <c r="AD24" s="166">
        <v>163294930</v>
      </c>
      <c r="AE24" s="168">
        <f t="shared" si="59"/>
        <v>604796.03703703708</v>
      </c>
      <c r="AF24" s="102">
        <f>市区町村別_指導対象者群分析!O24</f>
        <v>1</v>
      </c>
      <c r="AG24" s="141">
        <v>1</v>
      </c>
      <c r="AH24" s="166">
        <v>4681150</v>
      </c>
      <c r="AI24" s="168">
        <f t="shared" si="60"/>
        <v>4681150</v>
      </c>
      <c r="AJ24" s="102">
        <f>市区町村別_指導対象者群分析!Q24</f>
        <v>878</v>
      </c>
      <c r="AK24" s="141">
        <f t="shared" si="1"/>
        <v>860</v>
      </c>
      <c r="AL24" s="166">
        <f t="shared" si="1"/>
        <v>452437390</v>
      </c>
      <c r="AM24" s="168">
        <f t="shared" si="61"/>
        <v>526089.98837209307</v>
      </c>
      <c r="AN24" s="102">
        <f>市区町村別_指導対象者群分析!S24</f>
        <v>68</v>
      </c>
      <c r="AO24" s="141">
        <v>56</v>
      </c>
      <c r="AP24" s="166">
        <v>17629460</v>
      </c>
      <c r="AQ24" s="168">
        <f t="shared" si="12"/>
        <v>314811.78571428574</v>
      </c>
      <c r="AR24" s="102">
        <f>市区町村別_指導対象者群分析!U24</f>
        <v>810</v>
      </c>
      <c r="AS24" s="141">
        <v>804</v>
      </c>
      <c r="AT24" s="166">
        <v>434807930</v>
      </c>
      <c r="AU24" s="168">
        <f t="shared" si="62"/>
        <v>540805.88308457716</v>
      </c>
      <c r="AV24" s="102">
        <f>市区町村別_指導対象者群分析!W24</f>
        <v>7722</v>
      </c>
      <c r="AW24" s="141">
        <v>7722</v>
      </c>
      <c r="AX24" s="166">
        <v>7520473110</v>
      </c>
      <c r="AY24" s="168">
        <f t="shared" si="63"/>
        <v>973902.24164724164</v>
      </c>
      <c r="AZ24" s="102">
        <f>市区町村別_指導対象者群分析!Y24</f>
        <v>95</v>
      </c>
      <c r="BA24" s="141">
        <v>95</v>
      </c>
      <c r="BB24" s="166">
        <v>43839560</v>
      </c>
      <c r="BC24" s="168">
        <f t="shared" si="64"/>
        <v>461469.05263157893</v>
      </c>
      <c r="BD24" s="102">
        <f>市区町村別_指導対象者群分析!AA24</f>
        <v>3135</v>
      </c>
      <c r="BE24" s="141">
        <f t="shared" si="2"/>
        <v>2018</v>
      </c>
      <c r="BF24" s="166">
        <f t="shared" si="2"/>
        <v>1485824580</v>
      </c>
      <c r="BG24" s="168">
        <f t="shared" si="65"/>
        <v>736285.71853320114</v>
      </c>
      <c r="BH24" s="102">
        <f>市区町村別_指導対象者群分析!AC24</f>
        <v>792</v>
      </c>
      <c r="BI24" s="141">
        <v>792</v>
      </c>
      <c r="BJ24" s="166">
        <v>813746760</v>
      </c>
      <c r="BK24" s="168">
        <f t="shared" si="66"/>
        <v>1027458.0303030303</v>
      </c>
      <c r="BL24" s="102">
        <f>市区町村別_指導対象者群分析!AE24</f>
        <v>2343</v>
      </c>
      <c r="BM24" s="141">
        <v>1226</v>
      </c>
      <c r="BN24" s="166">
        <v>672077820</v>
      </c>
      <c r="BO24" s="168">
        <f t="shared" si="67"/>
        <v>548187.45513866236</v>
      </c>
      <c r="BP24" s="50"/>
      <c r="BQ24" s="48" t="s">
        <v>16</v>
      </c>
      <c r="BR24" s="104">
        <f t="shared" si="19"/>
        <v>201307.14285714287</v>
      </c>
      <c r="BS24" s="48" t="s">
        <v>16</v>
      </c>
      <c r="BT24" s="104">
        <f t="shared" si="20"/>
        <v>422601.8823529412</v>
      </c>
      <c r="BU24" s="50"/>
      <c r="BV24" s="48" t="str">
        <f t="shared" si="21"/>
        <v>大阪市</v>
      </c>
      <c r="BW24" s="104">
        <f t="shared" si="33"/>
        <v>235477.57369614512</v>
      </c>
      <c r="BX24" s="104">
        <f t="shared" si="22"/>
        <v>261365.96367896895</v>
      </c>
      <c r="BY24" s="104">
        <f t="shared" si="23"/>
        <v>-25888</v>
      </c>
      <c r="BZ24" s="48" t="str">
        <f t="shared" si="24"/>
        <v>泉佐野市</v>
      </c>
      <c r="CA24" s="104">
        <f t="shared" si="34"/>
        <v>472760.97222222225</v>
      </c>
      <c r="CB24" s="104">
        <f t="shared" si="25"/>
        <v>660566.31578947371</v>
      </c>
      <c r="CC24" s="104">
        <f t="shared" si="26"/>
        <v>-187805</v>
      </c>
      <c r="CE24" s="104">
        <f t="shared" si="27"/>
        <v>237066.22310057093</v>
      </c>
      <c r="CF24" s="104">
        <f t="shared" si="28"/>
        <v>233043.62124414224</v>
      </c>
      <c r="CG24" s="104">
        <f t="shared" si="29"/>
        <v>4022</v>
      </c>
      <c r="CH24" s="104">
        <f t="shared" si="30"/>
        <v>483059.41614103183</v>
      </c>
      <c r="CI24" s="104">
        <f t="shared" si="31"/>
        <v>477188.58003010537</v>
      </c>
      <c r="CJ24" s="104">
        <f t="shared" si="32"/>
        <v>5870</v>
      </c>
      <c r="CK24" s="104">
        <v>0</v>
      </c>
    </row>
    <row r="25" spans="2:89" s="51" customFormat="1" ht="13.5" customHeight="1">
      <c r="B25" s="54">
        <v>20</v>
      </c>
      <c r="C25" s="47" t="s">
        <v>144</v>
      </c>
      <c r="D25" s="185">
        <f>市区町村別_指導対象者群分析!D25</f>
        <v>19980</v>
      </c>
      <c r="E25" s="141">
        <v>18792</v>
      </c>
      <c r="F25" s="166">
        <v>16005863720</v>
      </c>
      <c r="G25" s="168">
        <f t="shared" si="53"/>
        <v>851738.171562367</v>
      </c>
      <c r="H25" s="185">
        <f>市区町村別_指導対象者群分析!E25</f>
        <v>2369</v>
      </c>
      <c r="I25" s="141">
        <v>2329</v>
      </c>
      <c r="J25" s="166">
        <v>1154275170</v>
      </c>
      <c r="K25" s="168">
        <f t="shared" si="54"/>
        <v>495609.77672820952</v>
      </c>
      <c r="L25" s="185">
        <f>市区町村別_指導対象者群分析!F25</f>
        <v>17611</v>
      </c>
      <c r="M25" s="141">
        <v>16463</v>
      </c>
      <c r="N25" s="166">
        <v>14851588550</v>
      </c>
      <c r="O25" s="168">
        <f t="shared" si="55"/>
        <v>902119.20974306017</v>
      </c>
      <c r="P25" s="102">
        <f>市区町村別_指導対象者群分析!G25</f>
        <v>379</v>
      </c>
      <c r="Q25" s="141">
        <v>376</v>
      </c>
      <c r="R25" s="166">
        <v>185495230</v>
      </c>
      <c r="S25" s="168">
        <f t="shared" si="56"/>
        <v>493338.37765957444</v>
      </c>
      <c r="T25" s="102">
        <f>市区町村別_指導対象者群分析!I25</f>
        <v>628</v>
      </c>
      <c r="U25" s="141">
        <f t="shared" si="0"/>
        <v>617</v>
      </c>
      <c r="V25" s="166">
        <f t="shared" si="0"/>
        <v>324499020</v>
      </c>
      <c r="W25" s="168">
        <f t="shared" si="57"/>
        <v>525930.34035656403</v>
      </c>
      <c r="X25" s="102">
        <f>市区町村別_指導対象者群分析!K25</f>
        <v>218</v>
      </c>
      <c r="Y25" s="141">
        <v>216</v>
      </c>
      <c r="Z25" s="166">
        <v>106984830</v>
      </c>
      <c r="AA25" s="168">
        <f t="shared" si="58"/>
        <v>495300.13888888888</v>
      </c>
      <c r="AB25" s="102">
        <f>市区町村別_指導対象者群分析!M25</f>
        <v>410</v>
      </c>
      <c r="AC25" s="141">
        <v>401</v>
      </c>
      <c r="AD25" s="166">
        <v>217514190</v>
      </c>
      <c r="AE25" s="168">
        <f t="shared" si="59"/>
        <v>542429.40149625938</v>
      </c>
      <c r="AF25" s="102">
        <f>市区町村別_指導対象者群分析!O25</f>
        <v>1</v>
      </c>
      <c r="AG25" s="141">
        <v>1</v>
      </c>
      <c r="AH25" s="166">
        <v>73750</v>
      </c>
      <c r="AI25" s="168">
        <f t="shared" si="60"/>
        <v>73750</v>
      </c>
      <c r="AJ25" s="102">
        <f>市区町村別_指導対象者群分析!Q25</f>
        <v>1361</v>
      </c>
      <c r="AK25" s="141">
        <f t="shared" si="1"/>
        <v>1335</v>
      </c>
      <c r="AL25" s="166">
        <f t="shared" si="1"/>
        <v>644207170</v>
      </c>
      <c r="AM25" s="168">
        <f t="shared" si="61"/>
        <v>482552.1872659176</v>
      </c>
      <c r="AN25" s="102">
        <f>市区町村別_指導対象者群分析!S25</f>
        <v>114</v>
      </c>
      <c r="AO25" s="141">
        <v>97</v>
      </c>
      <c r="AP25" s="166">
        <v>26878010</v>
      </c>
      <c r="AQ25" s="168">
        <f t="shared" si="12"/>
        <v>277092.88659793814</v>
      </c>
      <c r="AR25" s="102">
        <f>市区町村別_指導対象者群分析!U25</f>
        <v>1247</v>
      </c>
      <c r="AS25" s="141">
        <v>1238</v>
      </c>
      <c r="AT25" s="166">
        <v>617329160</v>
      </c>
      <c r="AU25" s="168">
        <f t="shared" si="62"/>
        <v>498650.37156704359</v>
      </c>
      <c r="AV25" s="102">
        <f>市区町村別_指導対象者群分析!W25</f>
        <v>13023</v>
      </c>
      <c r="AW25" s="141">
        <v>13023</v>
      </c>
      <c r="AX25" s="166">
        <v>12418769920</v>
      </c>
      <c r="AY25" s="168">
        <f t="shared" si="63"/>
        <v>953602.85034170316</v>
      </c>
      <c r="AZ25" s="102">
        <f>市区町村別_指導対象者群分析!Y25</f>
        <v>94</v>
      </c>
      <c r="BA25" s="141">
        <v>94</v>
      </c>
      <c r="BB25" s="166">
        <v>51443470</v>
      </c>
      <c r="BC25" s="168">
        <f t="shared" si="64"/>
        <v>547270.95744680846</v>
      </c>
      <c r="BD25" s="102">
        <f>市区町村別_指導対象者群分析!AA25</f>
        <v>4494</v>
      </c>
      <c r="BE25" s="141">
        <f t="shared" si="2"/>
        <v>3346</v>
      </c>
      <c r="BF25" s="166">
        <f t="shared" si="2"/>
        <v>2381375160</v>
      </c>
      <c r="BG25" s="168">
        <f t="shared" si="65"/>
        <v>711708.05738194857</v>
      </c>
      <c r="BH25" s="102">
        <f>市区町村別_指導対象者群分析!AC25</f>
        <v>1386</v>
      </c>
      <c r="BI25" s="141">
        <v>1386</v>
      </c>
      <c r="BJ25" s="166">
        <v>1257546010</v>
      </c>
      <c r="BK25" s="168">
        <f t="shared" si="66"/>
        <v>907320.35353535356</v>
      </c>
      <c r="BL25" s="102">
        <f>市区町村別_指導対象者群分析!AE25</f>
        <v>3108</v>
      </c>
      <c r="BM25" s="141">
        <v>1960</v>
      </c>
      <c r="BN25" s="166">
        <v>1123829150</v>
      </c>
      <c r="BO25" s="168">
        <f t="shared" si="67"/>
        <v>573382.21938775515</v>
      </c>
      <c r="BP25" s="50"/>
      <c r="BQ25" s="48" t="s">
        <v>48</v>
      </c>
      <c r="BR25" s="104">
        <f t="shared" si="19"/>
        <v>279143.67601246107</v>
      </c>
      <c r="BS25" s="48" t="s">
        <v>48</v>
      </c>
      <c r="BT25" s="104">
        <f t="shared" si="20"/>
        <v>479551.65217391303</v>
      </c>
      <c r="BU25" s="50"/>
      <c r="BV25" s="48" t="str">
        <f t="shared" si="21"/>
        <v>箕面市</v>
      </c>
      <c r="BW25" s="104">
        <f t="shared" si="33"/>
        <v>235408.26446280992</v>
      </c>
      <c r="BX25" s="104">
        <f t="shared" si="22"/>
        <v>229598.71794871794</v>
      </c>
      <c r="BY25" s="104">
        <f t="shared" si="23"/>
        <v>5809</v>
      </c>
      <c r="BZ25" s="48" t="str">
        <f t="shared" si="24"/>
        <v>摂津市</v>
      </c>
      <c r="CA25" s="104">
        <f t="shared" si="34"/>
        <v>469773.63636363635</v>
      </c>
      <c r="CB25" s="104">
        <f t="shared" si="25"/>
        <v>632449.15254237293</v>
      </c>
      <c r="CC25" s="104">
        <f t="shared" si="26"/>
        <v>-162675</v>
      </c>
      <c r="CE25" s="104">
        <f t="shared" si="27"/>
        <v>237066.22310057093</v>
      </c>
      <c r="CF25" s="104">
        <f t="shared" si="28"/>
        <v>233043.62124414224</v>
      </c>
      <c r="CG25" s="104">
        <f t="shared" si="29"/>
        <v>4022</v>
      </c>
      <c r="CH25" s="104">
        <f t="shared" si="30"/>
        <v>483059.41614103183</v>
      </c>
      <c r="CI25" s="104">
        <f t="shared" si="31"/>
        <v>477188.58003010537</v>
      </c>
      <c r="CJ25" s="104">
        <f t="shared" si="32"/>
        <v>5870</v>
      </c>
      <c r="CK25" s="104">
        <v>0</v>
      </c>
    </row>
    <row r="26" spans="2:89" s="51" customFormat="1" ht="13.5" customHeight="1">
      <c r="B26" s="54">
        <v>21</v>
      </c>
      <c r="C26" s="47" t="s">
        <v>145</v>
      </c>
      <c r="D26" s="185">
        <f>市区町村別_指導対象者群分析!D26</f>
        <v>13174</v>
      </c>
      <c r="E26" s="141">
        <v>12529</v>
      </c>
      <c r="F26" s="166">
        <v>10691867280</v>
      </c>
      <c r="G26" s="168">
        <f>IFERROR(F26/E26,"-")</f>
        <v>853369.56500917871</v>
      </c>
      <c r="H26" s="185">
        <f>市区町村別_指導対象者群分析!E26</f>
        <v>1817</v>
      </c>
      <c r="I26" s="141">
        <v>1794</v>
      </c>
      <c r="J26" s="166">
        <v>922726180</v>
      </c>
      <c r="K26" s="168">
        <f>IFERROR(J26/I26,"-")</f>
        <v>514340.12263099221</v>
      </c>
      <c r="L26" s="185">
        <f>市区町村別_指導対象者群分析!F26</f>
        <v>11357</v>
      </c>
      <c r="M26" s="141">
        <v>10735</v>
      </c>
      <c r="N26" s="166">
        <v>9769141100</v>
      </c>
      <c r="O26" s="168">
        <f>IFERROR(N26/M26,"-")</f>
        <v>910027.11690731253</v>
      </c>
      <c r="P26" s="102">
        <f>市区町村別_指導対象者群分析!G26</f>
        <v>243</v>
      </c>
      <c r="Q26" s="141">
        <v>241</v>
      </c>
      <c r="R26" s="166">
        <v>130202900</v>
      </c>
      <c r="S26" s="168">
        <f>IFERROR(R26/Q26,"-")</f>
        <v>540260.99585062242</v>
      </c>
      <c r="T26" s="102">
        <f>市区町村別_指導対象者群分析!I26</f>
        <v>470</v>
      </c>
      <c r="U26" s="141">
        <f t="shared" si="0"/>
        <v>468</v>
      </c>
      <c r="V26" s="166">
        <f t="shared" si="0"/>
        <v>295362950</v>
      </c>
      <c r="W26" s="168">
        <f>IFERROR(V26/U26,"-")</f>
        <v>631117.4145299145</v>
      </c>
      <c r="X26" s="102">
        <f>市区町村別_指導対象者群分析!K26</f>
        <v>152</v>
      </c>
      <c r="Y26" s="141">
        <v>152</v>
      </c>
      <c r="Z26" s="166">
        <v>91813320</v>
      </c>
      <c r="AA26" s="168">
        <f>IFERROR(Z26/Y26,"-")</f>
        <v>604035</v>
      </c>
      <c r="AB26" s="102">
        <f>市区町村別_指導対象者群分析!M26</f>
        <v>318</v>
      </c>
      <c r="AC26" s="141">
        <v>316</v>
      </c>
      <c r="AD26" s="166">
        <v>203549630</v>
      </c>
      <c r="AE26" s="168">
        <f>IFERROR(AD26/AC26,"-")</f>
        <v>644144.39873417723</v>
      </c>
      <c r="AF26" s="102">
        <f>市区町村別_指導対象者群分析!O26</f>
        <v>0</v>
      </c>
      <c r="AG26" s="141">
        <v>0</v>
      </c>
      <c r="AH26" s="166">
        <v>0</v>
      </c>
      <c r="AI26" s="168" t="str">
        <f>IFERROR(AH26/AG26,"-")</f>
        <v>-</v>
      </c>
      <c r="AJ26" s="102">
        <f>市区町村別_指導対象者群分析!Q26</f>
        <v>1104</v>
      </c>
      <c r="AK26" s="141">
        <f t="shared" si="1"/>
        <v>1085</v>
      </c>
      <c r="AL26" s="166">
        <f t="shared" si="1"/>
        <v>497160330</v>
      </c>
      <c r="AM26" s="168">
        <f>IFERROR(AL26/AK26,"-")</f>
        <v>458212.28571428574</v>
      </c>
      <c r="AN26" s="102">
        <f>市区町村別_指導対象者群分析!S26</f>
        <v>87</v>
      </c>
      <c r="AO26" s="141">
        <v>76</v>
      </c>
      <c r="AP26" s="166">
        <v>11676100</v>
      </c>
      <c r="AQ26" s="168">
        <f t="shared" si="12"/>
        <v>153632.89473684211</v>
      </c>
      <c r="AR26" s="102">
        <f>市区町村別_指導対象者群分析!U26</f>
        <v>1017</v>
      </c>
      <c r="AS26" s="141">
        <v>1009</v>
      </c>
      <c r="AT26" s="166">
        <v>485484230</v>
      </c>
      <c r="AU26" s="168">
        <f>IFERROR(AT26/AS26,"-")</f>
        <v>481153.8453914767</v>
      </c>
      <c r="AV26" s="102">
        <f>市区町村別_指導対象者群分析!W26</f>
        <v>8619</v>
      </c>
      <c r="AW26" s="141">
        <v>8619</v>
      </c>
      <c r="AX26" s="166">
        <v>8159064650</v>
      </c>
      <c r="AY26" s="168">
        <f>IFERROR(AX26/AW26,"-")</f>
        <v>946637.04025989096</v>
      </c>
      <c r="AZ26" s="102">
        <f>市区町村別_指導対象者群分析!Y26</f>
        <v>81</v>
      </c>
      <c r="BA26" s="141">
        <v>81</v>
      </c>
      <c r="BB26" s="166">
        <v>57279840</v>
      </c>
      <c r="BC26" s="168">
        <f>IFERROR(BB26/BA26,"-")</f>
        <v>707158.51851851854</v>
      </c>
      <c r="BD26" s="102">
        <f>市区町村別_指導対象者群分析!AA26</f>
        <v>2657</v>
      </c>
      <c r="BE26" s="141">
        <f t="shared" si="2"/>
        <v>2035</v>
      </c>
      <c r="BF26" s="166">
        <f t="shared" si="2"/>
        <v>1552796610</v>
      </c>
      <c r="BG26" s="168">
        <f>IFERROR(BF26/BE26,"-")</f>
        <v>763045.01719901722</v>
      </c>
      <c r="BH26" s="102">
        <f>市区町村別_指導対象者群分析!AC26</f>
        <v>899</v>
      </c>
      <c r="BI26" s="141">
        <v>899</v>
      </c>
      <c r="BJ26" s="166">
        <v>970694860</v>
      </c>
      <c r="BK26" s="168">
        <f>IFERROR(BJ26/BI26,"-")</f>
        <v>1079749.5661846497</v>
      </c>
      <c r="BL26" s="102">
        <f>市区町村別_指導対象者群分析!AE26</f>
        <v>1758</v>
      </c>
      <c r="BM26" s="141">
        <v>1136</v>
      </c>
      <c r="BN26" s="166">
        <v>582101750</v>
      </c>
      <c r="BO26" s="168">
        <f>IFERROR(BN26/BM26,"-")</f>
        <v>512413.51232394367</v>
      </c>
      <c r="BP26" s="50"/>
      <c r="BQ26" s="48" t="s">
        <v>4</v>
      </c>
      <c r="BR26" s="104">
        <f t="shared" si="19"/>
        <v>235408.26446280992</v>
      </c>
      <c r="BS26" s="48" t="s">
        <v>4</v>
      </c>
      <c r="BT26" s="104">
        <f t="shared" si="20"/>
        <v>457426.37362637365</v>
      </c>
      <c r="BU26" s="50"/>
      <c r="BV26" s="48" t="str">
        <f t="shared" si="21"/>
        <v>藤井寺市</v>
      </c>
      <c r="BW26" s="104">
        <f t="shared" si="33"/>
        <v>232858.71212121213</v>
      </c>
      <c r="BX26" s="104">
        <f t="shared" si="22"/>
        <v>267320.74074074073</v>
      </c>
      <c r="BY26" s="104">
        <f t="shared" si="23"/>
        <v>-34462</v>
      </c>
      <c r="BZ26" s="48" t="str">
        <f t="shared" si="24"/>
        <v>高槻市</v>
      </c>
      <c r="CA26" s="104">
        <f t="shared" si="34"/>
        <v>461336.85258964141</v>
      </c>
      <c r="CB26" s="104">
        <f t="shared" si="25"/>
        <v>446314.31623931625</v>
      </c>
      <c r="CC26" s="104">
        <f t="shared" si="26"/>
        <v>15023</v>
      </c>
      <c r="CE26" s="104">
        <f t="shared" si="27"/>
        <v>237066.22310057093</v>
      </c>
      <c r="CF26" s="104">
        <f t="shared" si="28"/>
        <v>233043.62124414224</v>
      </c>
      <c r="CG26" s="104">
        <f t="shared" si="29"/>
        <v>4022</v>
      </c>
      <c r="CH26" s="104">
        <f t="shared" si="30"/>
        <v>483059.41614103183</v>
      </c>
      <c r="CI26" s="104">
        <f t="shared" si="31"/>
        <v>477188.58003010537</v>
      </c>
      <c r="CJ26" s="104">
        <f t="shared" si="32"/>
        <v>5870</v>
      </c>
      <c r="CK26" s="104">
        <v>0</v>
      </c>
    </row>
    <row r="27" spans="2:89" s="51" customFormat="1" ht="13.5" customHeight="1">
      <c r="B27" s="54">
        <v>22</v>
      </c>
      <c r="C27" s="47" t="s">
        <v>63</v>
      </c>
      <c r="D27" s="185">
        <f>市区町村別_指導対象者群分析!D27</f>
        <v>16799</v>
      </c>
      <c r="E27" s="141">
        <v>15802</v>
      </c>
      <c r="F27" s="166">
        <v>13380537410</v>
      </c>
      <c r="G27" s="168">
        <f t="shared" ref="G27:G29" si="68">IFERROR(F27/E27,"-")</f>
        <v>846762.27123148972</v>
      </c>
      <c r="H27" s="185">
        <f>市区町村別_指導対象者群分析!E27</f>
        <v>1940</v>
      </c>
      <c r="I27" s="141">
        <v>1913</v>
      </c>
      <c r="J27" s="166">
        <v>975988660</v>
      </c>
      <c r="K27" s="168">
        <f t="shared" ref="K27:K29" si="69">IFERROR(J27/I27,"-")</f>
        <v>510187.48562467331</v>
      </c>
      <c r="L27" s="185">
        <f>市区町村別_指導対象者群分析!F27</f>
        <v>14859</v>
      </c>
      <c r="M27" s="141">
        <v>13889</v>
      </c>
      <c r="N27" s="166">
        <v>12404548750</v>
      </c>
      <c r="O27" s="168">
        <f t="shared" ref="O27:O29" si="70">IFERROR(N27/M27,"-")</f>
        <v>893120.36503707967</v>
      </c>
      <c r="P27" s="102">
        <f>市区町村別_指導対象者群分析!G27</f>
        <v>263</v>
      </c>
      <c r="Q27" s="141">
        <v>260</v>
      </c>
      <c r="R27" s="166">
        <v>131512760</v>
      </c>
      <c r="S27" s="168">
        <f t="shared" si="6"/>
        <v>505818.30769230769</v>
      </c>
      <c r="T27" s="102">
        <f>市区町村別_指導対象者群分析!I27</f>
        <v>576</v>
      </c>
      <c r="U27" s="141">
        <f t="shared" si="0"/>
        <v>573</v>
      </c>
      <c r="V27" s="166">
        <f t="shared" si="0"/>
        <v>287257770</v>
      </c>
      <c r="W27" s="168">
        <f t="shared" si="7"/>
        <v>501322.4607329843</v>
      </c>
      <c r="X27" s="102">
        <f>市区町村別_指導対象者群分析!K27</f>
        <v>180</v>
      </c>
      <c r="Y27" s="141">
        <v>180</v>
      </c>
      <c r="Z27" s="166">
        <v>81889520</v>
      </c>
      <c r="AA27" s="168">
        <f t="shared" si="8"/>
        <v>454941.77777777775</v>
      </c>
      <c r="AB27" s="102">
        <f>市区町村別_指導対象者群分析!M27</f>
        <v>396</v>
      </c>
      <c r="AC27" s="141">
        <v>393</v>
      </c>
      <c r="AD27" s="166">
        <v>205368250</v>
      </c>
      <c r="AE27" s="168">
        <f t="shared" si="9"/>
        <v>522565.52162849874</v>
      </c>
      <c r="AF27" s="102">
        <f>市区町村別_指導対象者群分析!O27</f>
        <v>0</v>
      </c>
      <c r="AG27" s="141">
        <v>0</v>
      </c>
      <c r="AH27" s="166">
        <v>0</v>
      </c>
      <c r="AI27" s="168" t="str">
        <f t="shared" si="10"/>
        <v>-</v>
      </c>
      <c r="AJ27" s="102">
        <f>市区町村別_指導対象者群分析!Q27</f>
        <v>1101</v>
      </c>
      <c r="AK27" s="141">
        <f t="shared" si="1"/>
        <v>1080</v>
      </c>
      <c r="AL27" s="166">
        <f t="shared" si="1"/>
        <v>557218130</v>
      </c>
      <c r="AM27" s="168">
        <f t="shared" si="11"/>
        <v>515942.71296296298</v>
      </c>
      <c r="AN27" s="102">
        <f>市区町村別_指導対象者群分析!S27</f>
        <v>110</v>
      </c>
      <c r="AO27" s="141">
        <v>95</v>
      </c>
      <c r="AP27" s="166">
        <v>21963150</v>
      </c>
      <c r="AQ27" s="168">
        <f t="shared" si="12"/>
        <v>231191.05263157896</v>
      </c>
      <c r="AR27" s="102">
        <f>市区町村別_指導対象者群分析!U27</f>
        <v>991</v>
      </c>
      <c r="AS27" s="141">
        <v>985</v>
      </c>
      <c r="AT27" s="166">
        <v>535254980</v>
      </c>
      <c r="AU27" s="168">
        <f t="shared" si="13"/>
        <v>543406.07106598991</v>
      </c>
      <c r="AV27" s="102">
        <f>市区町村別_指導対象者群分析!W27</f>
        <v>10990</v>
      </c>
      <c r="AW27" s="141">
        <v>10990</v>
      </c>
      <c r="AX27" s="166">
        <v>10325446200</v>
      </c>
      <c r="AY27" s="168">
        <f t="shared" si="14"/>
        <v>939531.04640582344</v>
      </c>
      <c r="AZ27" s="102">
        <f>市区町村別_指導対象者群分析!Y27</f>
        <v>95</v>
      </c>
      <c r="BA27" s="141">
        <v>95</v>
      </c>
      <c r="BB27" s="166">
        <v>50068900</v>
      </c>
      <c r="BC27" s="168">
        <f t="shared" si="15"/>
        <v>527041.05263157899</v>
      </c>
      <c r="BD27" s="102">
        <f>市区町村別_指導対象者群分析!AA27</f>
        <v>3774</v>
      </c>
      <c r="BE27" s="141">
        <f t="shared" si="2"/>
        <v>2804</v>
      </c>
      <c r="BF27" s="166">
        <f t="shared" si="2"/>
        <v>2029033650</v>
      </c>
      <c r="BG27" s="168">
        <f t="shared" si="16"/>
        <v>723621.13052781741</v>
      </c>
      <c r="BH27" s="102">
        <f>市区町村別_指導対象者群分析!AC27</f>
        <v>1166</v>
      </c>
      <c r="BI27" s="141">
        <v>1166</v>
      </c>
      <c r="BJ27" s="166">
        <v>1205170440</v>
      </c>
      <c r="BK27" s="168">
        <f t="shared" si="17"/>
        <v>1033593.859348199</v>
      </c>
      <c r="BL27" s="102">
        <f>市区町村別_指導対象者群分析!AE27</f>
        <v>2608</v>
      </c>
      <c r="BM27" s="141">
        <v>1638</v>
      </c>
      <c r="BN27" s="166">
        <v>823863210</v>
      </c>
      <c r="BO27" s="168">
        <f t="shared" si="18"/>
        <v>502968.99267399264</v>
      </c>
      <c r="BP27" s="50"/>
      <c r="BQ27" s="48" t="s">
        <v>22</v>
      </c>
      <c r="BR27" s="104">
        <f t="shared" si="19"/>
        <v>229579.11111111112</v>
      </c>
      <c r="BS27" s="48" t="s">
        <v>22</v>
      </c>
      <c r="BT27" s="104">
        <f t="shared" si="20"/>
        <v>415314.23728813557</v>
      </c>
      <c r="BU27" s="50"/>
      <c r="BV27" s="48" t="str">
        <f t="shared" si="21"/>
        <v>堺市</v>
      </c>
      <c r="BW27" s="104">
        <f t="shared" si="33"/>
        <v>231311.98658843251</v>
      </c>
      <c r="BX27" s="104">
        <f t="shared" si="22"/>
        <v>238985.01805054152</v>
      </c>
      <c r="BY27" s="104">
        <f t="shared" si="23"/>
        <v>-7673</v>
      </c>
      <c r="BZ27" s="48" t="str">
        <f t="shared" si="24"/>
        <v>箕面市</v>
      </c>
      <c r="CA27" s="104">
        <f t="shared" si="34"/>
        <v>457426.37362637365</v>
      </c>
      <c r="CB27" s="104">
        <f t="shared" si="25"/>
        <v>436023.76</v>
      </c>
      <c r="CC27" s="104">
        <f t="shared" si="26"/>
        <v>21402</v>
      </c>
      <c r="CE27" s="104">
        <f t="shared" si="27"/>
        <v>237066.22310057093</v>
      </c>
      <c r="CF27" s="104">
        <f t="shared" si="28"/>
        <v>233043.62124414224</v>
      </c>
      <c r="CG27" s="104">
        <f t="shared" si="29"/>
        <v>4022</v>
      </c>
      <c r="CH27" s="104">
        <f t="shared" si="30"/>
        <v>483059.41614103183</v>
      </c>
      <c r="CI27" s="104">
        <f t="shared" si="31"/>
        <v>477188.58003010537</v>
      </c>
      <c r="CJ27" s="104">
        <f t="shared" si="32"/>
        <v>5870</v>
      </c>
      <c r="CK27" s="104">
        <v>0</v>
      </c>
    </row>
    <row r="28" spans="2:89" s="51" customFormat="1" ht="13.5" customHeight="1">
      <c r="B28" s="54">
        <v>23</v>
      </c>
      <c r="C28" s="47" t="s">
        <v>146</v>
      </c>
      <c r="D28" s="185">
        <f>市区町村別_指導対象者群分析!D28</f>
        <v>27691</v>
      </c>
      <c r="E28" s="141">
        <v>26282</v>
      </c>
      <c r="F28" s="166">
        <v>22302231850</v>
      </c>
      <c r="G28" s="168">
        <f t="shared" si="68"/>
        <v>848574.37980366789</v>
      </c>
      <c r="H28" s="185">
        <f>市区町村別_指導対象者群分析!E28</f>
        <v>3172</v>
      </c>
      <c r="I28" s="141">
        <v>3124</v>
      </c>
      <c r="J28" s="166">
        <v>1579654390</v>
      </c>
      <c r="K28" s="168">
        <f t="shared" si="69"/>
        <v>505651.21318822022</v>
      </c>
      <c r="L28" s="185">
        <f>市区町村別_指導対象者群分析!F28</f>
        <v>24519</v>
      </c>
      <c r="M28" s="141">
        <v>23158</v>
      </c>
      <c r="N28" s="166">
        <v>20722577460</v>
      </c>
      <c r="O28" s="168">
        <f t="shared" si="70"/>
        <v>894834.50470679684</v>
      </c>
      <c r="P28" s="102">
        <f>市区町村別_指導対象者群分析!G28</f>
        <v>473</v>
      </c>
      <c r="Q28" s="141">
        <v>463</v>
      </c>
      <c r="R28" s="166">
        <v>240387270</v>
      </c>
      <c r="S28" s="168">
        <f t="shared" si="6"/>
        <v>519194.96760259179</v>
      </c>
      <c r="T28" s="102">
        <f>市区町村別_指導対象者群分析!I28</f>
        <v>887</v>
      </c>
      <c r="U28" s="141">
        <f t="shared" si="0"/>
        <v>875</v>
      </c>
      <c r="V28" s="166">
        <f t="shared" si="0"/>
        <v>437681600</v>
      </c>
      <c r="W28" s="168">
        <f t="shared" si="7"/>
        <v>500207.54285714286</v>
      </c>
      <c r="X28" s="102">
        <f>市区町村別_指導対象者群分析!K28</f>
        <v>277</v>
      </c>
      <c r="Y28" s="141">
        <v>275</v>
      </c>
      <c r="Z28" s="166">
        <v>130398330</v>
      </c>
      <c r="AA28" s="168">
        <f t="shared" si="8"/>
        <v>474175.74545454548</v>
      </c>
      <c r="AB28" s="102">
        <f>市区町村別_指導対象者群分析!M28</f>
        <v>610</v>
      </c>
      <c r="AC28" s="141">
        <v>600</v>
      </c>
      <c r="AD28" s="166">
        <v>307283270</v>
      </c>
      <c r="AE28" s="168">
        <f t="shared" si="9"/>
        <v>512138.78333333333</v>
      </c>
      <c r="AF28" s="102">
        <f>市区町村別_指導対象者群分析!O28</f>
        <v>0</v>
      </c>
      <c r="AG28" s="141">
        <v>0</v>
      </c>
      <c r="AH28" s="166">
        <v>0</v>
      </c>
      <c r="AI28" s="168" t="str">
        <f t="shared" si="10"/>
        <v>-</v>
      </c>
      <c r="AJ28" s="102">
        <f>市区町村別_指導対象者群分析!Q28</f>
        <v>1812</v>
      </c>
      <c r="AK28" s="141">
        <f t="shared" si="1"/>
        <v>1786</v>
      </c>
      <c r="AL28" s="166">
        <f t="shared" si="1"/>
        <v>901585520</v>
      </c>
      <c r="AM28" s="168">
        <f t="shared" si="11"/>
        <v>504807.12206047034</v>
      </c>
      <c r="AN28" s="102">
        <f>市区町村別_指導対象者群分析!S28</f>
        <v>127</v>
      </c>
      <c r="AO28" s="141">
        <v>116</v>
      </c>
      <c r="AP28" s="166">
        <v>24565920</v>
      </c>
      <c r="AQ28" s="168">
        <f t="shared" si="12"/>
        <v>211775.1724137931</v>
      </c>
      <c r="AR28" s="102">
        <f>市区町村別_指導対象者群分析!U28</f>
        <v>1685</v>
      </c>
      <c r="AS28" s="141">
        <v>1670</v>
      </c>
      <c r="AT28" s="166">
        <v>877019600</v>
      </c>
      <c r="AU28" s="168">
        <f t="shared" si="13"/>
        <v>525161.43712574849</v>
      </c>
      <c r="AV28" s="102">
        <f>市区町村別_指導対象者群分析!W28</f>
        <v>18852</v>
      </c>
      <c r="AW28" s="141">
        <v>18852</v>
      </c>
      <c r="AX28" s="166">
        <v>17607571200</v>
      </c>
      <c r="AY28" s="168">
        <f t="shared" si="14"/>
        <v>933989.56078930618</v>
      </c>
      <c r="AZ28" s="102">
        <f>市区町村別_指導対象者群分析!Y28</f>
        <v>142</v>
      </c>
      <c r="BA28" s="141">
        <v>142</v>
      </c>
      <c r="BB28" s="166">
        <v>67023850</v>
      </c>
      <c r="BC28" s="168">
        <f t="shared" si="15"/>
        <v>471998.94366197183</v>
      </c>
      <c r="BD28" s="102">
        <f>市区町村別_指導対象者群分析!AA28</f>
        <v>5525</v>
      </c>
      <c r="BE28" s="141">
        <f t="shared" si="2"/>
        <v>4164</v>
      </c>
      <c r="BF28" s="166">
        <f t="shared" si="2"/>
        <v>3047982410</v>
      </c>
      <c r="BG28" s="168">
        <f t="shared" si="16"/>
        <v>731984.2483189241</v>
      </c>
      <c r="BH28" s="102">
        <f>市区町村別_指導対象者群分析!AC28</f>
        <v>1715</v>
      </c>
      <c r="BI28" s="141">
        <v>1715</v>
      </c>
      <c r="BJ28" s="166">
        <v>1649960300</v>
      </c>
      <c r="BK28" s="168">
        <f t="shared" si="17"/>
        <v>962075.9766763848</v>
      </c>
      <c r="BL28" s="102">
        <f>市区町村別_指導対象者群分析!AE28</f>
        <v>3810</v>
      </c>
      <c r="BM28" s="141">
        <v>2449</v>
      </c>
      <c r="BN28" s="166">
        <v>1398022110</v>
      </c>
      <c r="BO28" s="168">
        <f t="shared" si="18"/>
        <v>570854.27113107394</v>
      </c>
      <c r="BP28" s="50"/>
      <c r="BQ28" s="48" t="s">
        <v>28</v>
      </c>
      <c r="BR28" s="104">
        <f t="shared" si="19"/>
        <v>226117.32057416267</v>
      </c>
      <c r="BS28" s="48" t="s">
        <v>28</v>
      </c>
      <c r="BT28" s="104">
        <f t="shared" si="20"/>
        <v>538802.22222222225</v>
      </c>
      <c r="BU28" s="50"/>
      <c r="BV28" s="48" t="str">
        <f t="shared" si="21"/>
        <v>柏原市</v>
      </c>
      <c r="BW28" s="104">
        <f t="shared" si="33"/>
        <v>229579.11111111112</v>
      </c>
      <c r="BX28" s="104">
        <f t="shared" si="22"/>
        <v>247127.25490196078</v>
      </c>
      <c r="BY28" s="104">
        <f t="shared" si="23"/>
        <v>-17548</v>
      </c>
      <c r="BZ28" s="48" t="str">
        <f t="shared" si="24"/>
        <v>岸和田市</v>
      </c>
      <c r="CA28" s="104">
        <f t="shared" si="34"/>
        <v>454861.24087591242</v>
      </c>
      <c r="CB28" s="104">
        <f t="shared" si="25"/>
        <v>617955.22727272729</v>
      </c>
      <c r="CC28" s="104">
        <f t="shared" si="26"/>
        <v>-163094</v>
      </c>
      <c r="CE28" s="104">
        <f t="shared" si="27"/>
        <v>237066.22310057093</v>
      </c>
      <c r="CF28" s="104">
        <f t="shared" si="28"/>
        <v>233043.62124414224</v>
      </c>
      <c r="CG28" s="104">
        <f t="shared" si="29"/>
        <v>4022</v>
      </c>
      <c r="CH28" s="104">
        <f t="shared" si="30"/>
        <v>483059.41614103183</v>
      </c>
      <c r="CI28" s="104">
        <f t="shared" si="31"/>
        <v>477188.58003010537</v>
      </c>
      <c r="CJ28" s="104">
        <f t="shared" si="32"/>
        <v>5870</v>
      </c>
      <c r="CK28" s="104">
        <v>0</v>
      </c>
    </row>
    <row r="29" spans="2:89" s="51" customFormat="1" ht="13.5" customHeight="1">
      <c r="B29" s="54">
        <v>24</v>
      </c>
      <c r="C29" s="47" t="s">
        <v>147</v>
      </c>
      <c r="D29" s="185">
        <f>市区町村別_指導対象者群分析!D29</f>
        <v>11933</v>
      </c>
      <c r="E29" s="141">
        <v>11199</v>
      </c>
      <c r="F29" s="166">
        <v>9559114590</v>
      </c>
      <c r="G29" s="168">
        <f t="shared" si="68"/>
        <v>853568.58558799897</v>
      </c>
      <c r="H29" s="185">
        <f>市区町村別_指導対象者群分析!E29</f>
        <v>1133</v>
      </c>
      <c r="I29" s="141">
        <v>1115</v>
      </c>
      <c r="J29" s="166">
        <v>535058160</v>
      </c>
      <c r="K29" s="168">
        <f t="shared" si="69"/>
        <v>479872.78923766816</v>
      </c>
      <c r="L29" s="185">
        <f>市区町村別_指導対象者群分析!F29</f>
        <v>10800</v>
      </c>
      <c r="M29" s="141">
        <v>10084</v>
      </c>
      <c r="N29" s="166">
        <v>9024056430</v>
      </c>
      <c r="O29" s="168">
        <f t="shared" si="70"/>
        <v>894888.57893692981</v>
      </c>
      <c r="P29" s="102">
        <f>市区町村別_指導対象者群分析!G29</f>
        <v>195</v>
      </c>
      <c r="Q29" s="141">
        <v>192</v>
      </c>
      <c r="R29" s="166">
        <v>92308810</v>
      </c>
      <c r="S29" s="168">
        <f t="shared" si="6"/>
        <v>480775.05208333331</v>
      </c>
      <c r="T29" s="102">
        <f>市区町村別_指導対象者群分析!I29</f>
        <v>294</v>
      </c>
      <c r="U29" s="141">
        <f t="shared" si="0"/>
        <v>291</v>
      </c>
      <c r="V29" s="166">
        <f t="shared" si="0"/>
        <v>155642050</v>
      </c>
      <c r="W29" s="168">
        <f t="shared" si="7"/>
        <v>534852.40549828182</v>
      </c>
      <c r="X29" s="102">
        <f>市区町村別_指導対象者群分析!K29</f>
        <v>82</v>
      </c>
      <c r="Y29" s="141">
        <v>82</v>
      </c>
      <c r="Z29" s="166">
        <v>43829960</v>
      </c>
      <c r="AA29" s="168">
        <f t="shared" si="8"/>
        <v>534511.70731707313</v>
      </c>
      <c r="AB29" s="102">
        <f>市区町村別_指導対象者群分析!M29</f>
        <v>212</v>
      </c>
      <c r="AC29" s="141">
        <v>209</v>
      </c>
      <c r="AD29" s="166">
        <v>111812090</v>
      </c>
      <c r="AE29" s="168">
        <f t="shared" si="9"/>
        <v>534986.0765550239</v>
      </c>
      <c r="AF29" s="102">
        <f>市区町村別_指導対象者群分析!O29</f>
        <v>1</v>
      </c>
      <c r="AG29" s="141">
        <v>1</v>
      </c>
      <c r="AH29" s="166">
        <v>147470</v>
      </c>
      <c r="AI29" s="168">
        <f t="shared" si="10"/>
        <v>147470</v>
      </c>
      <c r="AJ29" s="102">
        <f>市区町村別_指導対象者群分析!Q29</f>
        <v>643</v>
      </c>
      <c r="AK29" s="141">
        <f t="shared" si="1"/>
        <v>631</v>
      </c>
      <c r="AL29" s="166">
        <f t="shared" si="1"/>
        <v>286959830</v>
      </c>
      <c r="AM29" s="168">
        <f t="shared" si="11"/>
        <v>454769.93660855782</v>
      </c>
      <c r="AN29" s="102">
        <f>市区町村別_指導対象者群分析!S29</f>
        <v>66</v>
      </c>
      <c r="AO29" s="141">
        <v>61</v>
      </c>
      <c r="AP29" s="166">
        <v>9656670</v>
      </c>
      <c r="AQ29" s="168">
        <f t="shared" si="12"/>
        <v>158306.06557377049</v>
      </c>
      <c r="AR29" s="102">
        <f>市区町村別_指導対象者群分析!U29</f>
        <v>577</v>
      </c>
      <c r="AS29" s="141">
        <v>570</v>
      </c>
      <c r="AT29" s="166">
        <v>277303160</v>
      </c>
      <c r="AU29" s="168">
        <f t="shared" si="13"/>
        <v>486496.77192982455</v>
      </c>
      <c r="AV29" s="102">
        <f>市区町村別_指導対象者群分析!W29</f>
        <v>7774</v>
      </c>
      <c r="AW29" s="141">
        <v>7774</v>
      </c>
      <c r="AX29" s="166">
        <v>7420555270</v>
      </c>
      <c r="AY29" s="168">
        <f t="shared" si="14"/>
        <v>954535.02315410343</v>
      </c>
      <c r="AZ29" s="102">
        <f>市区町村別_指導対象者群分析!Y29</f>
        <v>88</v>
      </c>
      <c r="BA29" s="141">
        <v>88</v>
      </c>
      <c r="BB29" s="166">
        <v>32336070</v>
      </c>
      <c r="BC29" s="168">
        <f t="shared" si="15"/>
        <v>367455.34090909088</v>
      </c>
      <c r="BD29" s="102">
        <f>市区町村別_指導対象者群分析!AA29</f>
        <v>2938</v>
      </c>
      <c r="BE29" s="141">
        <f t="shared" si="2"/>
        <v>2222</v>
      </c>
      <c r="BF29" s="166">
        <f t="shared" si="2"/>
        <v>1571165090</v>
      </c>
      <c r="BG29" s="168">
        <f t="shared" si="16"/>
        <v>707095</v>
      </c>
      <c r="BH29" s="102">
        <f>市区町村別_指導対象者群分析!AC29</f>
        <v>906</v>
      </c>
      <c r="BI29" s="141">
        <v>906</v>
      </c>
      <c r="BJ29" s="166">
        <v>862912100</v>
      </c>
      <c r="BK29" s="168">
        <f t="shared" si="17"/>
        <v>952441.61147902871</v>
      </c>
      <c r="BL29" s="102">
        <f>市区町村別_指導対象者群分析!AE29</f>
        <v>2032</v>
      </c>
      <c r="BM29" s="141">
        <v>1316</v>
      </c>
      <c r="BN29" s="166">
        <v>708252990</v>
      </c>
      <c r="BO29" s="168">
        <f t="shared" si="18"/>
        <v>538186.16261398175</v>
      </c>
      <c r="BP29" s="50"/>
      <c r="BQ29" s="48" t="s">
        <v>17</v>
      </c>
      <c r="BR29" s="104">
        <f t="shared" si="19"/>
        <v>238662.8735632184</v>
      </c>
      <c r="BS29" s="48" t="s">
        <v>17</v>
      </c>
      <c r="BT29" s="104">
        <f t="shared" si="20"/>
        <v>344048.57142857142</v>
      </c>
      <c r="BU29" s="50"/>
      <c r="BV29" s="48" t="str">
        <f t="shared" si="21"/>
        <v>茨木市</v>
      </c>
      <c r="BW29" s="104">
        <f t="shared" si="33"/>
        <v>228633.37995337995</v>
      </c>
      <c r="BX29" s="104">
        <f t="shared" si="22"/>
        <v>249828.5138539043</v>
      </c>
      <c r="BY29" s="104">
        <f t="shared" si="23"/>
        <v>-21196</v>
      </c>
      <c r="BZ29" s="48" t="str">
        <f t="shared" si="24"/>
        <v>貝塚市</v>
      </c>
      <c r="CA29" s="104">
        <f t="shared" si="34"/>
        <v>448510.6451612903</v>
      </c>
      <c r="CB29" s="104">
        <f t="shared" si="25"/>
        <v>422233.66666666669</v>
      </c>
      <c r="CC29" s="104">
        <f t="shared" si="26"/>
        <v>26277</v>
      </c>
      <c r="CE29" s="104">
        <f t="shared" si="27"/>
        <v>237066.22310057093</v>
      </c>
      <c r="CF29" s="104">
        <f t="shared" si="28"/>
        <v>233043.62124414224</v>
      </c>
      <c r="CG29" s="104">
        <f t="shared" si="29"/>
        <v>4022</v>
      </c>
      <c r="CH29" s="104">
        <f t="shared" si="30"/>
        <v>483059.41614103183</v>
      </c>
      <c r="CI29" s="104">
        <f t="shared" si="31"/>
        <v>477188.58003010537</v>
      </c>
      <c r="CJ29" s="104">
        <f t="shared" si="32"/>
        <v>5870</v>
      </c>
      <c r="CK29" s="104">
        <v>0</v>
      </c>
    </row>
    <row r="30" spans="2:89" s="51" customFormat="1" ht="13.5" customHeight="1">
      <c r="B30" s="54">
        <v>25</v>
      </c>
      <c r="C30" s="47" t="s">
        <v>148</v>
      </c>
      <c r="D30" s="185">
        <f>市区町村別_指導対象者群分析!D30</f>
        <v>8230</v>
      </c>
      <c r="E30" s="141">
        <v>7656</v>
      </c>
      <c r="F30" s="166">
        <v>6479022100</v>
      </c>
      <c r="G30" s="168">
        <f>IFERROR(F30/E30,"-")</f>
        <v>846267.25444096129</v>
      </c>
      <c r="H30" s="185">
        <f>市区町村別_指導対象者群分析!E30</f>
        <v>1056</v>
      </c>
      <c r="I30" s="141">
        <v>1041</v>
      </c>
      <c r="J30" s="166">
        <v>537318160</v>
      </c>
      <c r="K30" s="168">
        <f>IFERROR(J30/I30,"-")</f>
        <v>516155.77329490875</v>
      </c>
      <c r="L30" s="185">
        <f>市区町村別_指導対象者群分析!F30</f>
        <v>7174</v>
      </c>
      <c r="M30" s="141">
        <v>6615</v>
      </c>
      <c r="N30" s="166">
        <v>5941703940</v>
      </c>
      <c r="O30" s="168">
        <f>IFERROR(N30/M30,"-")</f>
        <v>898216.77097505669</v>
      </c>
      <c r="P30" s="102">
        <f>市区町村別_指導対象者群分析!G30</f>
        <v>167</v>
      </c>
      <c r="Q30" s="141">
        <v>165</v>
      </c>
      <c r="R30" s="166">
        <v>89567450</v>
      </c>
      <c r="S30" s="168">
        <f>IFERROR(R30/Q30,"-")</f>
        <v>542833.03030303027</v>
      </c>
      <c r="T30" s="102">
        <f>市区町村別_指導対象者群分析!I30</f>
        <v>263</v>
      </c>
      <c r="U30" s="141">
        <f t="shared" si="0"/>
        <v>260</v>
      </c>
      <c r="V30" s="166">
        <f t="shared" si="0"/>
        <v>132111300</v>
      </c>
      <c r="W30" s="168">
        <f>IFERROR(V30/U30,"-")</f>
        <v>508120.38461538462</v>
      </c>
      <c r="X30" s="102">
        <f>市区町村別_指導対象者群分析!K30</f>
        <v>53</v>
      </c>
      <c r="Y30" s="141">
        <v>53</v>
      </c>
      <c r="Z30" s="166">
        <v>30535180</v>
      </c>
      <c r="AA30" s="168">
        <f>IFERROR(Z30/Y30,"-")</f>
        <v>576135.47169811325</v>
      </c>
      <c r="AB30" s="102">
        <f>市区町村別_指導対象者群分析!M30</f>
        <v>210</v>
      </c>
      <c r="AC30" s="141">
        <v>207</v>
      </c>
      <c r="AD30" s="166">
        <v>101576120</v>
      </c>
      <c r="AE30" s="168">
        <f>IFERROR(AD30/AC30,"-")</f>
        <v>490705.89371980674</v>
      </c>
      <c r="AF30" s="102">
        <f>市区町村別_指導対象者群分析!O30</f>
        <v>1</v>
      </c>
      <c r="AG30" s="141">
        <v>1</v>
      </c>
      <c r="AH30" s="166">
        <v>319240</v>
      </c>
      <c r="AI30" s="168">
        <f>IFERROR(AH30/AG30,"-")</f>
        <v>319240</v>
      </c>
      <c r="AJ30" s="102">
        <f>市区町村別_指導対象者群分析!Q30</f>
        <v>625</v>
      </c>
      <c r="AK30" s="141">
        <f t="shared" si="1"/>
        <v>615</v>
      </c>
      <c r="AL30" s="166">
        <f t="shared" si="1"/>
        <v>315320170</v>
      </c>
      <c r="AM30" s="168">
        <f>IFERROR(AL30/AK30,"-")</f>
        <v>512715.72357723577</v>
      </c>
      <c r="AN30" s="102">
        <f>市区町村別_指導対象者群分析!S30</f>
        <v>40</v>
      </c>
      <c r="AO30" s="141">
        <v>34</v>
      </c>
      <c r="AP30" s="166">
        <v>5856920</v>
      </c>
      <c r="AQ30" s="168">
        <f t="shared" si="12"/>
        <v>172262.35294117648</v>
      </c>
      <c r="AR30" s="102">
        <f>市区町村別_指導対象者群分析!U30</f>
        <v>585</v>
      </c>
      <c r="AS30" s="141">
        <v>581</v>
      </c>
      <c r="AT30" s="166">
        <v>309463250</v>
      </c>
      <c r="AU30" s="168">
        <f>IFERROR(AT30/AS30,"-")</f>
        <v>532638.98450946645</v>
      </c>
      <c r="AV30" s="102">
        <f>市区町村別_指導対象者群分析!W30</f>
        <v>5043</v>
      </c>
      <c r="AW30" s="141">
        <v>5043</v>
      </c>
      <c r="AX30" s="166">
        <v>4898071290</v>
      </c>
      <c r="AY30" s="168">
        <f>IFERROR(AX30/AW30,"-")</f>
        <v>971261.4098750744</v>
      </c>
      <c r="AZ30" s="102">
        <f>市区町村別_指導対象者群分析!Y30</f>
        <v>60</v>
      </c>
      <c r="BA30" s="141">
        <v>60</v>
      </c>
      <c r="BB30" s="166">
        <v>19342930</v>
      </c>
      <c r="BC30" s="168">
        <f>IFERROR(BB30/BA30,"-")</f>
        <v>322382.16666666669</v>
      </c>
      <c r="BD30" s="102">
        <f>市区町村別_指導対象者群分析!AA30</f>
        <v>2071</v>
      </c>
      <c r="BE30" s="141">
        <f t="shared" si="2"/>
        <v>1512</v>
      </c>
      <c r="BF30" s="166">
        <f t="shared" si="2"/>
        <v>1024289720</v>
      </c>
      <c r="BG30" s="168">
        <f>IFERROR(BF30/BE30,"-")</f>
        <v>677440.29100529104</v>
      </c>
      <c r="BH30" s="102">
        <f>市区町村別_指導対象者群分析!AC30</f>
        <v>560</v>
      </c>
      <c r="BI30" s="141">
        <v>560</v>
      </c>
      <c r="BJ30" s="166">
        <v>554400450</v>
      </c>
      <c r="BK30" s="168">
        <f>IFERROR(BJ30/BI30,"-")</f>
        <v>990000.80357142852</v>
      </c>
      <c r="BL30" s="102">
        <f>市区町村別_指導対象者群分析!AE30</f>
        <v>1511</v>
      </c>
      <c r="BM30" s="141">
        <v>952</v>
      </c>
      <c r="BN30" s="166">
        <v>469889270</v>
      </c>
      <c r="BO30" s="168">
        <f>IFERROR(BN30/BM30,"-")</f>
        <v>493581.16596638656</v>
      </c>
      <c r="BP30" s="50"/>
      <c r="BQ30" s="48" t="s">
        <v>10</v>
      </c>
      <c r="BR30" s="104">
        <f t="shared" si="19"/>
        <v>227786.92307692306</v>
      </c>
      <c r="BS30" s="48" t="s">
        <v>10</v>
      </c>
      <c r="BT30" s="104">
        <f t="shared" si="20"/>
        <v>469773.63636363635</v>
      </c>
      <c r="BU30" s="50"/>
      <c r="BV30" s="48" t="str">
        <f t="shared" si="21"/>
        <v>高槻市</v>
      </c>
      <c r="BW30" s="104">
        <f t="shared" si="33"/>
        <v>227909.53488372092</v>
      </c>
      <c r="BX30" s="104">
        <f t="shared" si="22"/>
        <v>215764.66005665722</v>
      </c>
      <c r="BY30" s="104">
        <f t="shared" si="23"/>
        <v>12145</v>
      </c>
      <c r="BZ30" s="48" t="str">
        <f t="shared" si="24"/>
        <v>豊中市</v>
      </c>
      <c r="CA30" s="104">
        <f t="shared" si="34"/>
        <v>444901.02990033221</v>
      </c>
      <c r="CB30" s="104">
        <f t="shared" si="25"/>
        <v>384053.40659340657</v>
      </c>
      <c r="CC30" s="104">
        <f t="shared" si="26"/>
        <v>60848</v>
      </c>
      <c r="CE30" s="104">
        <f t="shared" si="27"/>
        <v>237066.22310057093</v>
      </c>
      <c r="CF30" s="104">
        <f t="shared" si="28"/>
        <v>233043.62124414224</v>
      </c>
      <c r="CG30" s="104">
        <f t="shared" si="29"/>
        <v>4022</v>
      </c>
      <c r="CH30" s="104">
        <f t="shared" si="30"/>
        <v>483059.41614103183</v>
      </c>
      <c r="CI30" s="104">
        <f t="shared" si="31"/>
        <v>477188.58003010537</v>
      </c>
      <c r="CJ30" s="104">
        <f t="shared" si="32"/>
        <v>5870</v>
      </c>
      <c r="CK30" s="104">
        <v>0</v>
      </c>
    </row>
    <row r="31" spans="2:89" s="51" customFormat="1" ht="13.5" customHeight="1">
      <c r="B31" s="54">
        <v>26</v>
      </c>
      <c r="C31" s="47" t="s">
        <v>35</v>
      </c>
      <c r="D31" s="185">
        <f>市区町村別_指導対象者群分析!D31</f>
        <v>119618</v>
      </c>
      <c r="E31" s="141">
        <v>113350</v>
      </c>
      <c r="F31" s="166">
        <v>91432611140</v>
      </c>
      <c r="G31" s="168">
        <f t="shared" ref="G31:G33" si="71">IFERROR(F31/E31,"-")</f>
        <v>806639.71010145568</v>
      </c>
      <c r="H31" s="185">
        <f>市区町村別_指導対象者群分析!E31</f>
        <v>21297</v>
      </c>
      <c r="I31" s="141">
        <v>21004</v>
      </c>
      <c r="J31" s="166">
        <v>9708963580</v>
      </c>
      <c r="K31" s="168">
        <f t="shared" ref="K31:K33" si="72">IFERROR(J31/I31,"-")</f>
        <v>462243.55265663681</v>
      </c>
      <c r="L31" s="185">
        <f>市区町村別_指導対象者群分析!F31</f>
        <v>98321</v>
      </c>
      <c r="M31" s="141">
        <v>92346</v>
      </c>
      <c r="N31" s="166">
        <v>81723647560</v>
      </c>
      <c r="O31" s="168">
        <f t="shared" ref="O31:O33" si="73">IFERROR(N31/M31,"-")</f>
        <v>884972.25174885755</v>
      </c>
      <c r="P31" s="102">
        <f>市区町村別_指導対象者群分析!G31</f>
        <v>2739</v>
      </c>
      <c r="Q31" s="141">
        <v>2706</v>
      </c>
      <c r="R31" s="166">
        <v>1174522550</v>
      </c>
      <c r="S31" s="168">
        <f t="shared" ref="S31:S33" si="74">IFERROR(R31/Q31,"-")</f>
        <v>434043.81005173689</v>
      </c>
      <c r="T31" s="102">
        <f>市区町村別_指導対象者群分析!I31</f>
        <v>5600</v>
      </c>
      <c r="U31" s="141">
        <f t="shared" si="0"/>
        <v>5537</v>
      </c>
      <c r="V31" s="166">
        <f t="shared" si="0"/>
        <v>2676203500</v>
      </c>
      <c r="W31" s="168">
        <f t="shared" ref="W31:W33" si="75">IFERROR(V31/U31,"-")</f>
        <v>483330.95539100596</v>
      </c>
      <c r="X31" s="102">
        <f>市区町村別_指導対象者群分析!K31</f>
        <v>2101</v>
      </c>
      <c r="Y31" s="141">
        <v>2084</v>
      </c>
      <c r="Z31" s="166">
        <v>1076847440</v>
      </c>
      <c r="AA31" s="168">
        <f t="shared" ref="AA31:AA33" si="76">IFERROR(Z31/Y31,"-")</f>
        <v>516721.42034548946</v>
      </c>
      <c r="AB31" s="102">
        <f>市区町村別_指導対象者群分析!M31</f>
        <v>3499</v>
      </c>
      <c r="AC31" s="141">
        <v>3453</v>
      </c>
      <c r="AD31" s="166">
        <v>1599356060</v>
      </c>
      <c r="AE31" s="168">
        <f t="shared" ref="AE31:AE33" si="77">IFERROR(AD31/AC31,"-")</f>
        <v>463178.70257746888</v>
      </c>
      <c r="AF31" s="102">
        <f>市区町村別_指導対象者群分析!O31</f>
        <v>6</v>
      </c>
      <c r="AG31" s="141">
        <v>4</v>
      </c>
      <c r="AH31" s="166">
        <v>889530</v>
      </c>
      <c r="AI31" s="168">
        <f t="shared" ref="AI31:AI33" si="78">IFERROR(AH31/AG31,"-")</f>
        <v>222382.5</v>
      </c>
      <c r="AJ31" s="102">
        <f>市区町村別_指導対象者群分析!Q31</f>
        <v>12952</v>
      </c>
      <c r="AK31" s="141">
        <f t="shared" si="1"/>
        <v>12757</v>
      </c>
      <c r="AL31" s="166">
        <f t="shared" si="1"/>
        <v>5857348000</v>
      </c>
      <c r="AM31" s="168">
        <f t="shared" ref="AM31:AM33" si="79">IFERROR(AL31/AK31,"-")</f>
        <v>459147.76201301249</v>
      </c>
      <c r="AN31" s="102">
        <f>市区町村別_指導対象者群分析!S31</f>
        <v>1302</v>
      </c>
      <c r="AO31" s="141">
        <v>1193</v>
      </c>
      <c r="AP31" s="166">
        <v>275955200</v>
      </c>
      <c r="AQ31" s="168">
        <f t="shared" si="12"/>
        <v>231311.98658843251</v>
      </c>
      <c r="AR31" s="102">
        <f>市区町村別_指導対象者群分析!U31</f>
        <v>11650</v>
      </c>
      <c r="AS31" s="141">
        <v>11564</v>
      </c>
      <c r="AT31" s="166">
        <v>5581392800</v>
      </c>
      <c r="AU31" s="168">
        <f t="shared" ref="AU31:AU33" si="80">IFERROR(AT31/AS31,"-")</f>
        <v>482652.43860255968</v>
      </c>
      <c r="AV31" s="102">
        <f>市区町村別_指導対象者群分析!W31</f>
        <v>71382</v>
      </c>
      <c r="AW31" s="141">
        <v>71382</v>
      </c>
      <c r="AX31" s="166">
        <v>66705495740</v>
      </c>
      <c r="AY31" s="168">
        <f t="shared" ref="AY31:AY33" si="81">IFERROR(AX31/AW31,"-")</f>
        <v>934486.2253789471</v>
      </c>
      <c r="AZ31" s="102">
        <f>市区町村別_指導対象者群分析!Y31</f>
        <v>569</v>
      </c>
      <c r="BA31" s="141">
        <v>569</v>
      </c>
      <c r="BB31" s="166">
        <v>371453140</v>
      </c>
      <c r="BC31" s="168">
        <f t="shared" ref="BC31:BC33" si="82">IFERROR(BB31/BA31,"-")</f>
        <v>652817.46924428828</v>
      </c>
      <c r="BD31" s="102">
        <f>市区町村別_指導対象者群分析!AA31</f>
        <v>26370</v>
      </c>
      <c r="BE31" s="141">
        <f t="shared" si="2"/>
        <v>20395</v>
      </c>
      <c r="BF31" s="166">
        <f t="shared" si="2"/>
        <v>14646698680</v>
      </c>
      <c r="BG31" s="168">
        <f t="shared" ref="BG31:BG33" si="83">IFERROR(BF31/BE31,"-")</f>
        <v>718151.44300073548</v>
      </c>
      <c r="BH31" s="102">
        <f>市区町村別_指導対象者群分析!AC31</f>
        <v>7426</v>
      </c>
      <c r="BI31" s="141">
        <v>7426</v>
      </c>
      <c r="BJ31" s="166">
        <v>7294792500</v>
      </c>
      <c r="BK31" s="168">
        <f t="shared" ref="BK31:BK33" si="84">IFERROR(BJ31/BI31,"-")</f>
        <v>982331.33584702399</v>
      </c>
      <c r="BL31" s="102">
        <f>市区町村別_指導対象者群分析!AE31</f>
        <v>18944</v>
      </c>
      <c r="BM31" s="141">
        <v>12969</v>
      </c>
      <c r="BN31" s="166">
        <v>7351906180</v>
      </c>
      <c r="BO31" s="168">
        <f t="shared" ref="BO31:BO33" si="85">IFERROR(BN31/BM31,"-")</f>
        <v>566883.04264014191</v>
      </c>
      <c r="BP31" s="50"/>
      <c r="BQ31" s="48" t="s">
        <v>49</v>
      </c>
      <c r="BR31" s="104">
        <f t="shared" si="19"/>
        <v>335228.42696629214</v>
      </c>
      <c r="BS31" s="48" t="s">
        <v>49</v>
      </c>
      <c r="BT31" s="104">
        <f t="shared" si="20"/>
        <v>577633.95348837215</v>
      </c>
      <c r="BU31" s="50"/>
      <c r="BV31" s="48" t="str">
        <f t="shared" si="21"/>
        <v>摂津市</v>
      </c>
      <c r="BW31" s="104">
        <f t="shared" si="33"/>
        <v>227786.92307692306</v>
      </c>
      <c r="BX31" s="104">
        <f t="shared" si="22"/>
        <v>204571.18181818182</v>
      </c>
      <c r="BY31" s="104">
        <f t="shared" si="23"/>
        <v>23216</v>
      </c>
      <c r="BZ31" s="48" t="str">
        <f t="shared" si="24"/>
        <v>泉大津市</v>
      </c>
      <c r="CA31" s="104">
        <f t="shared" si="34"/>
        <v>435571.33333333331</v>
      </c>
      <c r="CB31" s="104">
        <f t="shared" si="25"/>
        <v>667927.91666666663</v>
      </c>
      <c r="CC31" s="104">
        <f t="shared" si="26"/>
        <v>-232357</v>
      </c>
      <c r="CE31" s="104">
        <f t="shared" si="27"/>
        <v>237066.22310057093</v>
      </c>
      <c r="CF31" s="104">
        <f t="shared" si="28"/>
        <v>233043.62124414224</v>
      </c>
      <c r="CG31" s="104">
        <f t="shared" si="29"/>
        <v>4022</v>
      </c>
      <c r="CH31" s="104">
        <f t="shared" si="30"/>
        <v>483059.41614103183</v>
      </c>
      <c r="CI31" s="104">
        <f t="shared" si="31"/>
        <v>477188.58003010537</v>
      </c>
      <c r="CJ31" s="104">
        <f t="shared" si="32"/>
        <v>5870</v>
      </c>
      <c r="CK31" s="104">
        <v>0</v>
      </c>
    </row>
    <row r="32" spans="2:89" s="51" customFormat="1" ht="13.5" customHeight="1">
      <c r="B32" s="54">
        <v>27</v>
      </c>
      <c r="C32" s="47" t="s">
        <v>36</v>
      </c>
      <c r="D32" s="185">
        <f>市区町村別_指導対象者群分析!D32</f>
        <v>19400</v>
      </c>
      <c r="E32" s="141">
        <v>18337</v>
      </c>
      <c r="F32" s="166">
        <v>15102418330</v>
      </c>
      <c r="G32" s="168">
        <f t="shared" si="71"/>
        <v>823603.55183508748</v>
      </c>
      <c r="H32" s="185">
        <f>市区町村別_指導対象者群分析!E32</f>
        <v>3043</v>
      </c>
      <c r="I32" s="141">
        <v>3013</v>
      </c>
      <c r="J32" s="166">
        <v>1501046790</v>
      </c>
      <c r="K32" s="168">
        <f t="shared" si="72"/>
        <v>498190.10620643874</v>
      </c>
      <c r="L32" s="185">
        <f>市区町村別_指導対象者群分析!F32</f>
        <v>16357</v>
      </c>
      <c r="M32" s="141">
        <v>15324</v>
      </c>
      <c r="N32" s="166">
        <v>13601371540</v>
      </c>
      <c r="O32" s="168">
        <f t="shared" si="73"/>
        <v>887586.23988514743</v>
      </c>
      <c r="P32" s="102">
        <f>市区町村別_指導対象者群分析!G32</f>
        <v>387</v>
      </c>
      <c r="Q32" s="141">
        <v>385</v>
      </c>
      <c r="R32" s="166">
        <v>182849520</v>
      </c>
      <c r="S32" s="168">
        <f t="shared" si="74"/>
        <v>474933.81818181818</v>
      </c>
      <c r="T32" s="102">
        <f>市区町村別_指導対象者群分析!I32</f>
        <v>798</v>
      </c>
      <c r="U32" s="141">
        <f t="shared" si="0"/>
        <v>795</v>
      </c>
      <c r="V32" s="166">
        <f t="shared" si="0"/>
        <v>411473880</v>
      </c>
      <c r="W32" s="168">
        <f t="shared" si="75"/>
        <v>517577.20754716982</v>
      </c>
      <c r="X32" s="102">
        <f>市区町村別_指導対象者群分析!K32</f>
        <v>329</v>
      </c>
      <c r="Y32" s="141">
        <v>327</v>
      </c>
      <c r="Z32" s="166">
        <v>174178820</v>
      </c>
      <c r="AA32" s="168">
        <f t="shared" si="76"/>
        <v>532656.94189602451</v>
      </c>
      <c r="AB32" s="102">
        <f>市区町村別_指導対象者群分析!M32</f>
        <v>469</v>
      </c>
      <c r="AC32" s="141">
        <v>468</v>
      </c>
      <c r="AD32" s="166">
        <v>237295060</v>
      </c>
      <c r="AE32" s="168">
        <f t="shared" si="77"/>
        <v>507040.7264957265</v>
      </c>
      <c r="AF32" s="102">
        <f>市区町村別_指導対象者群分析!O32</f>
        <v>3</v>
      </c>
      <c r="AG32" s="141">
        <v>2</v>
      </c>
      <c r="AH32" s="166">
        <v>391110</v>
      </c>
      <c r="AI32" s="168">
        <f t="shared" si="78"/>
        <v>195555</v>
      </c>
      <c r="AJ32" s="102">
        <f>市区町村別_指導対象者群分析!Q32</f>
        <v>1855</v>
      </c>
      <c r="AK32" s="141">
        <f t="shared" si="1"/>
        <v>1831</v>
      </c>
      <c r="AL32" s="166">
        <f t="shared" si="1"/>
        <v>906332280</v>
      </c>
      <c r="AM32" s="168">
        <f t="shared" si="79"/>
        <v>494993.05297651555</v>
      </c>
      <c r="AN32" s="102">
        <f>市区町村別_指導対象者群分析!S32</f>
        <v>162</v>
      </c>
      <c r="AO32" s="141">
        <v>149</v>
      </c>
      <c r="AP32" s="166">
        <v>34380230</v>
      </c>
      <c r="AQ32" s="168">
        <f t="shared" si="12"/>
        <v>230739.79865771811</v>
      </c>
      <c r="AR32" s="102">
        <f>市区町村別_指導対象者群分析!U32</f>
        <v>1693</v>
      </c>
      <c r="AS32" s="141">
        <v>1682</v>
      </c>
      <c r="AT32" s="166">
        <v>871952050</v>
      </c>
      <c r="AU32" s="168">
        <f t="shared" si="80"/>
        <v>518401.93222354341</v>
      </c>
      <c r="AV32" s="102">
        <f>市区町村別_指導対象者群分析!W32</f>
        <v>11992</v>
      </c>
      <c r="AW32" s="141">
        <v>11992</v>
      </c>
      <c r="AX32" s="166">
        <v>11228257070</v>
      </c>
      <c r="AY32" s="168">
        <f t="shared" si="81"/>
        <v>936312.2973649099</v>
      </c>
      <c r="AZ32" s="102">
        <f>市区町村別_指導対象者群分析!Y32</f>
        <v>101</v>
      </c>
      <c r="BA32" s="141">
        <v>101</v>
      </c>
      <c r="BB32" s="166">
        <v>64322710</v>
      </c>
      <c r="BC32" s="168">
        <f t="shared" si="82"/>
        <v>636858.51485148515</v>
      </c>
      <c r="BD32" s="102">
        <f>市区町村別_指導対象者群分析!AA32</f>
        <v>4264</v>
      </c>
      <c r="BE32" s="141">
        <f t="shared" si="2"/>
        <v>3231</v>
      </c>
      <c r="BF32" s="166">
        <f t="shared" si="2"/>
        <v>2308791760</v>
      </c>
      <c r="BG32" s="168">
        <f t="shared" si="83"/>
        <v>714574.97988238931</v>
      </c>
      <c r="BH32" s="102">
        <f>市区町村別_指導対象者群分析!AC32</f>
        <v>1252</v>
      </c>
      <c r="BI32" s="141">
        <v>1252</v>
      </c>
      <c r="BJ32" s="166">
        <v>1156623560</v>
      </c>
      <c r="BK32" s="168">
        <f t="shared" si="84"/>
        <v>923820.73482428119</v>
      </c>
      <c r="BL32" s="102">
        <f>市区町村別_指導対象者群分析!AE32</f>
        <v>3012</v>
      </c>
      <c r="BM32" s="141">
        <v>1979</v>
      </c>
      <c r="BN32" s="166">
        <v>1152168200</v>
      </c>
      <c r="BO32" s="168">
        <f t="shared" si="85"/>
        <v>582197.17028802424</v>
      </c>
      <c r="BP32" s="50"/>
      <c r="BQ32" s="48" t="s">
        <v>29</v>
      </c>
      <c r="BR32" s="104">
        <f t="shared" si="19"/>
        <v>232858.71212121213</v>
      </c>
      <c r="BS32" s="48" t="s">
        <v>29</v>
      </c>
      <c r="BT32" s="104">
        <f t="shared" si="20"/>
        <v>572445.58139534888</v>
      </c>
      <c r="BU32" s="50"/>
      <c r="BV32" s="48" t="str">
        <f t="shared" si="21"/>
        <v>羽曳野市</v>
      </c>
      <c r="BW32" s="104">
        <f t="shared" si="33"/>
        <v>226117.32057416267</v>
      </c>
      <c r="BX32" s="104">
        <f t="shared" si="22"/>
        <v>241821.53191489363</v>
      </c>
      <c r="BY32" s="104">
        <f t="shared" si="23"/>
        <v>-15705</v>
      </c>
      <c r="BZ32" s="48" t="str">
        <f t="shared" si="24"/>
        <v>大東市</v>
      </c>
      <c r="CA32" s="104">
        <f t="shared" si="34"/>
        <v>422601.8823529412</v>
      </c>
      <c r="CB32" s="104">
        <f t="shared" si="25"/>
        <v>417358.08510638296</v>
      </c>
      <c r="CC32" s="104">
        <f t="shared" si="26"/>
        <v>5244</v>
      </c>
      <c r="CE32" s="104">
        <f t="shared" si="27"/>
        <v>237066.22310057093</v>
      </c>
      <c r="CF32" s="104">
        <f t="shared" si="28"/>
        <v>233043.62124414224</v>
      </c>
      <c r="CG32" s="104">
        <f t="shared" si="29"/>
        <v>4022</v>
      </c>
      <c r="CH32" s="104">
        <f t="shared" si="30"/>
        <v>483059.41614103183</v>
      </c>
      <c r="CI32" s="104">
        <f t="shared" si="31"/>
        <v>477188.58003010537</v>
      </c>
      <c r="CJ32" s="104">
        <f t="shared" si="32"/>
        <v>5870</v>
      </c>
      <c r="CK32" s="104">
        <v>0</v>
      </c>
    </row>
    <row r="33" spans="2:89" s="51" customFormat="1" ht="13.5" customHeight="1">
      <c r="B33" s="54">
        <v>28</v>
      </c>
      <c r="C33" s="47" t="s">
        <v>37</v>
      </c>
      <c r="D33" s="185">
        <f>市区町村別_指導対象者群分析!D33</f>
        <v>16173</v>
      </c>
      <c r="E33" s="141">
        <v>15372</v>
      </c>
      <c r="F33" s="166">
        <v>12450166840</v>
      </c>
      <c r="G33" s="168">
        <f t="shared" si="71"/>
        <v>809924.98308613058</v>
      </c>
      <c r="H33" s="185">
        <f>市区町村別_指導対象者群分析!E33</f>
        <v>2640</v>
      </c>
      <c r="I33" s="141">
        <v>2605</v>
      </c>
      <c r="J33" s="166">
        <v>1157457140</v>
      </c>
      <c r="K33" s="168">
        <f t="shared" si="72"/>
        <v>444321.35892514396</v>
      </c>
      <c r="L33" s="185">
        <f>市区町村別_指導対象者群分析!F33</f>
        <v>13533</v>
      </c>
      <c r="M33" s="141">
        <v>12767</v>
      </c>
      <c r="N33" s="166">
        <v>11292709700</v>
      </c>
      <c r="O33" s="168">
        <f t="shared" si="73"/>
        <v>884523.35709250416</v>
      </c>
      <c r="P33" s="102">
        <f>市区町村別_指導対象者群分析!G33</f>
        <v>341</v>
      </c>
      <c r="Q33" s="141">
        <v>338</v>
      </c>
      <c r="R33" s="166">
        <v>162944530</v>
      </c>
      <c r="S33" s="168">
        <f t="shared" si="74"/>
        <v>482084.4082840237</v>
      </c>
      <c r="T33" s="102">
        <f>市区町村別_指導対象者群分析!I33</f>
        <v>694</v>
      </c>
      <c r="U33" s="141">
        <f t="shared" si="0"/>
        <v>686</v>
      </c>
      <c r="V33" s="166">
        <f t="shared" si="0"/>
        <v>289916310</v>
      </c>
      <c r="W33" s="168">
        <f t="shared" si="75"/>
        <v>422618.52769679303</v>
      </c>
      <c r="X33" s="102">
        <f>市区町村別_指導対象者群分析!K33</f>
        <v>255</v>
      </c>
      <c r="Y33" s="141">
        <v>254</v>
      </c>
      <c r="Z33" s="166">
        <v>117239970</v>
      </c>
      <c r="AA33" s="168">
        <f t="shared" si="76"/>
        <v>461574.68503937009</v>
      </c>
      <c r="AB33" s="102">
        <f>市区町村別_指導対象者群分析!M33</f>
        <v>439</v>
      </c>
      <c r="AC33" s="141">
        <v>432</v>
      </c>
      <c r="AD33" s="166">
        <v>172676340</v>
      </c>
      <c r="AE33" s="168">
        <f t="shared" si="77"/>
        <v>399713.75</v>
      </c>
      <c r="AF33" s="102">
        <f>市区町村別_指導対象者群分析!O33</f>
        <v>0</v>
      </c>
      <c r="AG33" s="141">
        <v>0</v>
      </c>
      <c r="AH33" s="166">
        <v>0</v>
      </c>
      <c r="AI33" s="168" t="str">
        <f t="shared" si="78"/>
        <v>-</v>
      </c>
      <c r="AJ33" s="102">
        <f>市区町村別_指導対象者群分析!Q33</f>
        <v>1605</v>
      </c>
      <c r="AK33" s="141">
        <f t="shared" si="1"/>
        <v>1581</v>
      </c>
      <c r="AL33" s="166">
        <f t="shared" si="1"/>
        <v>704596300</v>
      </c>
      <c r="AM33" s="168">
        <f t="shared" si="79"/>
        <v>445664.95888678054</v>
      </c>
      <c r="AN33" s="102">
        <f>市区町村別_指導対象者群分析!S33</f>
        <v>159</v>
      </c>
      <c r="AO33" s="141">
        <v>148</v>
      </c>
      <c r="AP33" s="166">
        <v>32411650</v>
      </c>
      <c r="AQ33" s="168">
        <f t="shared" si="12"/>
        <v>218997.63513513515</v>
      </c>
      <c r="AR33" s="102">
        <f>市区町村別_指導対象者群分析!U33</f>
        <v>1446</v>
      </c>
      <c r="AS33" s="141">
        <v>1433</v>
      </c>
      <c r="AT33" s="166">
        <v>672184650</v>
      </c>
      <c r="AU33" s="168">
        <f t="shared" si="80"/>
        <v>469075.1221214236</v>
      </c>
      <c r="AV33" s="102">
        <f>市区町村別_指導対象者群分析!W33</f>
        <v>10150</v>
      </c>
      <c r="AW33" s="141">
        <v>10150</v>
      </c>
      <c r="AX33" s="166">
        <v>9378018670</v>
      </c>
      <c r="AY33" s="168">
        <f t="shared" si="81"/>
        <v>923942.72610837442</v>
      </c>
      <c r="AZ33" s="102">
        <f>市区町村別_指導対象者群分析!Y33</f>
        <v>69</v>
      </c>
      <c r="BA33" s="141">
        <v>69</v>
      </c>
      <c r="BB33" s="166">
        <v>36728220</v>
      </c>
      <c r="BC33" s="168">
        <f t="shared" si="82"/>
        <v>532293.04347826086</v>
      </c>
      <c r="BD33" s="102">
        <f>市区町村別_指導対象者群分析!AA33</f>
        <v>3314</v>
      </c>
      <c r="BE33" s="141">
        <f t="shared" si="2"/>
        <v>2548</v>
      </c>
      <c r="BF33" s="166">
        <f t="shared" si="2"/>
        <v>1877962810</v>
      </c>
      <c r="BG33" s="168">
        <f t="shared" si="83"/>
        <v>737034.06985871273</v>
      </c>
      <c r="BH33" s="102">
        <f>市区町村別_指導対象者群分析!AC33</f>
        <v>910</v>
      </c>
      <c r="BI33" s="141">
        <v>910</v>
      </c>
      <c r="BJ33" s="166">
        <v>951134130</v>
      </c>
      <c r="BK33" s="168">
        <f t="shared" si="84"/>
        <v>1045202.3406593406</v>
      </c>
      <c r="BL33" s="102">
        <f>市区町村別_指導対象者群分析!AE33</f>
        <v>2404</v>
      </c>
      <c r="BM33" s="141">
        <v>1638</v>
      </c>
      <c r="BN33" s="166">
        <v>926828680</v>
      </c>
      <c r="BO33" s="168">
        <f t="shared" si="85"/>
        <v>565829.47496947495</v>
      </c>
      <c r="BP33" s="50"/>
      <c r="BQ33" s="48" t="s">
        <v>23</v>
      </c>
      <c r="BR33" s="104">
        <f t="shared" si="19"/>
        <v>255669.53599999999</v>
      </c>
      <c r="BS33" s="48" t="s">
        <v>23</v>
      </c>
      <c r="BT33" s="104">
        <f t="shared" si="20"/>
        <v>485370.39603960398</v>
      </c>
      <c r="BU33" s="50"/>
      <c r="BV33" s="48" t="str">
        <f t="shared" si="21"/>
        <v>太子町</v>
      </c>
      <c r="BW33" s="104">
        <f t="shared" si="33"/>
        <v>224805</v>
      </c>
      <c r="BX33" s="104">
        <f t="shared" si="22"/>
        <v>185194.58333333334</v>
      </c>
      <c r="BY33" s="104">
        <f t="shared" si="23"/>
        <v>39610</v>
      </c>
      <c r="BZ33" s="48" t="str">
        <f t="shared" si="24"/>
        <v>柏原市</v>
      </c>
      <c r="CA33" s="104">
        <f t="shared" si="34"/>
        <v>415314.23728813557</v>
      </c>
      <c r="CB33" s="104">
        <f t="shared" si="25"/>
        <v>495743.2</v>
      </c>
      <c r="CC33" s="104">
        <f t="shared" si="26"/>
        <v>-80429</v>
      </c>
      <c r="CE33" s="104">
        <f t="shared" si="27"/>
        <v>237066.22310057093</v>
      </c>
      <c r="CF33" s="104">
        <f t="shared" si="28"/>
        <v>233043.62124414224</v>
      </c>
      <c r="CG33" s="104">
        <f t="shared" si="29"/>
        <v>4022</v>
      </c>
      <c r="CH33" s="104">
        <f t="shared" si="30"/>
        <v>483059.41614103183</v>
      </c>
      <c r="CI33" s="104">
        <f t="shared" si="31"/>
        <v>477188.58003010537</v>
      </c>
      <c r="CJ33" s="104">
        <f t="shared" si="32"/>
        <v>5870</v>
      </c>
      <c r="CK33" s="104">
        <v>0</v>
      </c>
    </row>
    <row r="34" spans="2:89" s="51" customFormat="1" ht="13.5" customHeight="1">
      <c r="B34" s="54">
        <v>29</v>
      </c>
      <c r="C34" s="47" t="s">
        <v>38</v>
      </c>
      <c r="D34" s="185">
        <f>市区町村別_指導対象者群分析!D34</f>
        <v>13861</v>
      </c>
      <c r="E34" s="141">
        <v>13180</v>
      </c>
      <c r="F34" s="166">
        <v>10518031430</v>
      </c>
      <c r="G34" s="168">
        <f>IFERROR(F34/E34,"-")</f>
        <v>798029.69878603949</v>
      </c>
      <c r="H34" s="185">
        <f>市区町村別_指導対象者群分析!E34</f>
        <v>2582</v>
      </c>
      <c r="I34" s="141">
        <v>2545</v>
      </c>
      <c r="J34" s="166">
        <v>1279150250</v>
      </c>
      <c r="K34" s="168">
        <f>IFERROR(J34/I34,"-")</f>
        <v>502613.06483300589</v>
      </c>
      <c r="L34" s="185">
        <f>市区町村別_指導対象者群分析!F34</f>
        <v>11279</v>
      </c>
      <c r="M34" s="141">
        <v>10635</v>
      </c>
      <c r="N34" s="166">
        <v>9238881180</v>
      </c>
      <c r="O34" s="168">
        <f>IFERROR(N34/M34,"-")</f>
        <v>868724.13540197467</v>
      </c>
      <c r="P34" s="102">
        <f>市区町村別_指導対象者群分析!G34</f>
        <v>328</v>
      </c>
      <c r="Q34" s="141">
        <v>324</v>
      </c>
      <c r="R34" s="166">
        <v>134377740</v>
      </c>
      <c r="S34" s="168">
        <f>IFERROR(R34/Q34,"-")</f>
        <v>414746.11111111112</v>
      </c>
      <c r="T34" s="102">
        <f>市区町村別_指導対象者群分析!I34</f>
        <v>708</v>
      </c>
      <c r="U34" s="141">
        <f t="shared" si="0"/>
        <v>696</v>
      </c>
      <c r="V34" s="166">
        <f t="shared" si="0"/>
        <v>356675930</v>
      </c>
      <c r="W34" s="168">
        <f>IFERROR(V34/U34,"-")</f>
        <v>512465.41666666669</v>
      </c>
      <c r="X34" s="102">
        <f>市区町村別_指導対象者群分析!K34</f>
        <v>263</v>
      </c>
      <c r="Y34" s="141">
        <v>261</v>
      </c>
      <c r="Z34" s="166">
        <v>136376470</v>
      </c>
      <c r="AA34" s="168">
        <f>IFERROR(Z34/Y34,"-")</f>
        <v>522515.21072796936</v>
      </c>
      <c r="AB34" s="102">
        <f>市区町村別_指導対象者群分析!M34</f>
        <v>445</v>
      </c>
      <c r="AC34" s="141">
        <v>435</v>
      </c>
      <c r="AD34" s="166">
        <v>220299460</v>
      </c>
      <c r="AE34" s="168">
        <f>IFERROR(AD34/AC34,"-")</f>
        <v>506435.54022988508</v>
      </c>
      <c r="AF34" s="102">
        <f>市区町村別_指導対象者群分析!O34</f>
        <v>0</v>
      </c>
      <c r="AG34" s="141">
        <v>0</v>
      </c>
      <c r="AH34" s="166">
        <v>0</v>
      </c>
      <c r="AI34" s="168" t="str">
        <f>IFERROR(AH34/AG34,"-")</f>
        <v>-</v>
      </c>
      <c r="AJ34" s="102">
        <f>市区町村別_指導対象者群分析!Q34</f>
        <v>1546</v>
      </c>
      <c r="AK34" s="141">
        <f t="shared" si="1"/>
        <v>1525</v>
      </c>
      <c r="AL34" s="166">
        <f t="shared" si="1"/>
        <v>788096580</v>
      </c>
      <c r="AM34" s="168">
        <f>IFERROR(AL34/AK34,"-")</f>
        <v>516784.64262295084</v>
      </c>
      <c r="AN34" s="102">
        <f>市区町村別_指導対象者群分析!S34</f>
        <v>138</v>
      </c>
      <c r="AO34" s="141">
        <v>125</v>
      </c>
      <c r="AP34" s="166">
        <v>29876230</v>
      </c>
      <c r="AQ34" s="168">
        <f t="shared" si="12"/>
        <v>239009.84</v>
      </c>
      <c r="AR34" s="102">
        <f>市区町村別_指導対象者群分析!U34</f>
        <v>1408</v>
      </c>
      <c r="AS34" s="141">
        <v>1400</v>
      </c>
      <c r="AT34" s="166">
        <v>758220350</v>
      </c>
      <c r="AU34" s="168">
        <f>IFERROR(AT34/AS34,"-")</f>
        <v>541585.96428571432</v>
      </c>
      <c r="AV34" s="102">
        <f>市区町村別_指導対象者群分析!W34</f>
        <v>8253</v>
      </c>
      <c r="AW34" s="141">
        <v>8253</v>
      </c>
      <c r="AX34" s="166">
        <v>7561434940</v>
      </c>
      <c r="AY34" s="168">
        <f>IFERROR(AX34/AW34,"-")</f>
        <v>916204.40324730403</v>
      </c>
      <c r="AZ34" s="102">
        <f>市区町村別_指導対象者群分析!Y34</f>
        <v>64</v>
      </c>
      <c r="BA34" s="141">
        <v>64</v>
      </c>
      <c r="BB34" s="166">
        <v>70369860</v>
      </c>
      <c r="BC34" s="168">
        <f>IFERROR(BB34/BA34,"-")</f>
        <v>1099529.0625</v>
      </c>
      <c r="BD34" s="102">
        <f>市区町村別_指導対象者群分析!AA34</f>
        <v>2962</v>
      </c>
      <c r="BE34" s="141">
        <f t="shared" si="2"/>
        <v>2318</v>
      </c>
      <c r="BF34" s="166">
        <f t="shared" si="2"/>
        <v>1607076380</v>
      </c>
      <c r="BG34" s="168">
        <f>IFERROR(BF34/BE34,"-")</f>
        <v>693303.01121656597</v>
      </c>
      <c r="BH34" s="102">
        <f>市区町村別_指導対象者群分析!AC34</f>
        <v>868</v>
      </c>
      <c r="BI34" s="141">
        <v>868</v>
      </c>
      <c r="BJ34" s="166">
        <v>813094200</v>
      </c>
      <c r="BK34" s="168">
        <f>IFERROR(BJ34/BI34,"-")</f>
        <v>936744.47004608298</v>
      </c>
      <c r="BL34" s="102">
        <f>市区町村別_指導対象者群分析!AE34</f>
        <v>2094</v>
      </c>
      <c r="BM34" s="141">
        <v>1450</v>
      </c>
      <c r="BN34" s="166">
        <v>793982180</v>
      </c>
      <c r="BO34" s="168">
        <f>IFERROR(BN34/BM34,"-")</f>
        <v>547573.91724137927</v>
      </c>
      <c r="BP34" s="50"/>
      <c r="BQ34" s="48" t="s">
        <v>50</v>
      </c>
      <c r="BR34" s="104">
        <f t="shared" si="19"/>
        <v>245780.23809523811</v>
      </c>
      <c r="BS34" s="48" t="s">
        <v>50</v>
      </c>
      <c r="BT34" s="104">
        <f t="shared" si="20"/>
        <v>245208.57142857142</v>
      </c>
      <c r="BU34" s="50"/>
      <c r="BV34" s="48" t="str">
        <f t="shared" si="21"/>
        <v>吹田市</v>
      </c>
      <c r="BW34" s="104">
        <f t="shared" si="33"/>
        <v>223934.52857142859</v>
      </c>
      <c r="BX34" s="104">
        <f t="shared" si="22"/>
        <v>228512.89600000001</v>
      </c>
      <c r="BY34" s="104">
        <f t="shared" si="23"/>
        <v>-4578</v>
      </c>
      <c r="BZ34" s="48" t="str">
        <f t="shared" si="24"/>
        <v>枚方市</v>
      </c>
      <c r="CA34" s="104">
        <f t="shared" si="34"/>
        <v>409131.39158576052</v>
      </c>
      <c r="CB34" s="104">
        <f t="shared" si="25"/>
        <v>366409.78647686832</v>
      </c>
      <c r="CC34" s="104">
        <f t="shared" si="26"/>
        <v>42721</v>
      </c>
      <c r="CE34" s="104">
        <f t="shared" si="27"/>
        <v>237066.22310057093</v>
      </c>
      <c r="CF34" s="104">
        <f t="shared" si="28"/>
        <v>233043.62124414224</v>
      </c>
      <c r="CG34" s="104">
        <f t="shared" si="29"/>
        <v>4022</v>
      </c>
      <c r="CH34" s="104">
        <f t="shared" si="30"/>
        <v>483059.41614103183</v>
      </c>
      <c r="CI34" s="104">
        <f t="shared" si="31"/>
        <v>477188.58003010537</v>
      </c>
      <c r="CJ34" s="104">
        <f t="shared" si="32"/>
        <v>5870</v>
      </c>
      <c r="CK34" s="104">
        <v>0</v>
      </c>
    </row>
    <row r="35" spans="2:89" s="51" customFormat="1" ht="13.5" customHeight="1">
      <c r="B35" s="54">
        <v>30</v>
      </c>
      <c r="C35" s="47" t="s">
        <v>39</v>
      </c>
      <c r="D35" s="185">
        <f>市区町村別_指導対象者群分析!D35</f>
        <v>18536</v>
      </c>
      <c r="E35" s="141">
        <v>17580</v>
      </c>
      <c r="F35" s="166">
        <v>14437147350</v>
      </c>
      <c r="G35" s="168">
        <f t="shared" ref="G35:G37" si="86">IFERROR(F35/E35,"-")</f>
        <v>821225.67406143341</v>
      </c>
      <c r="H35" s="185">
        <f>市区町村別_指導対象者群分析!E35</f>
        <v>3212</v>
      </c>
      <c r="I35" s="141">
        <v>3180</v>
      </c>
      <c r="J35" s="166">
        <v>1479002800</v>
      </c>
      <c r="K35" s="168">
        <f t="shared" ref="K35:K37" si="87">IFERROR(J35/I35,"-")</f>
        <v>465095.22012578615</v>
      </c>
      <c r="L35" s="185">
        <f>市区町村別_指導対象者群分析!F35</f>
        <v>15324</v>
      </c>
      <c r="M35" s="141">
        <v>14400</v>
      </c>
      <c r="N35" s="166">
        <v>12958144550</v>
      </c>
      <c r="O35" s="168">
        <f t="shared" ref="O35:O37" si="88">IFERROR(N35/M35,"-")</f>
        <v>899871.1493055555</v>
      </c>
      <c r="P35" s="102">
        <f>市区町村別_指導対象者群分析!G35</f>
        <v>358</v>
      </c>
      <c r="Q35" s="141">
        <v>354</v>
      </c>
      <c r="R35" s="166">
        <v>148006480</v>
      </c>
      <c r="S35" s="168">
        <f t="shared" si="6"/>
        <v>418097.40112994349</v>
      </c>
      <c r="T35" s="102">
        <f>市区町村別_指導対象者群分析!I35</f>
        <v>823</v>
      </c>
      <c r="U35" s="141">
        <f t="shared" si="0"/>
        <v>815</v>
      </c>
      <c r="V35" s="166">
        <f t="shared" si="0"/>
        <v>421696930</v>
      </c>
      <c r="W35" s="168">
        <f t="shared" si="7"/>
        <v>517419.54601226992</v>
      </c>
      <c r="X35" s="102">
        <f>市区町村別_指導対象者群分析!K35</f>
        <v>306</v>
      </c>
      <c r="Y35" s="141">
        <v>303</v>
      </c>
      <c r="Z35" s="166">
        <v>187156740</v>
      </c>
      <c r="AA35" s="168">
        <f t="shared" si="8"/>
        <v>617679.00990099006</v>
      </c>
      <c r="AB35" s="102">
        <f>市区町村別_指導対象者群分析!M35</f>
        <v>517</v>
      </c>
      <c r="AC35" s="141">
        <v>512</v>
      </c>
      <c r="AD35" s="166">
        <v>234540190</v>
      </c>
      <c r="AE35" s="168">
        <f t="shared" si="9"/>
        <v>458086.30859375</v>
      </c>
      <c r="AF35" s="102">
        <f>市区町村別_指導対象者群分析!O35</f>
        <v>0</v>
      </c>
      <c r="AG35" s="141">
        <v>0</v>
      </c>
      <c r="AH35" s="166">
        <v>0</v>
      </c>
      <c r="AI35" s="168" t="str">
        <f t="shared" si="10"/>
        <v>-</v>
      </c>
      <c r="AJ35" s="102">
        <f>市区町村別_指導対象者群分析!Q35</f>
        <v>2031</v>
      </c>
      <c r="AK35" s="141">
        <f t="shared" si="1"/>
        <v>2011</v>
      </c>
      <c r="AL35" s="166">
        <f t="shared" si="1"/>
        <v>909299390</v>
      </c>
      <c r="AM35" s="168">
        <f t="shared" si="11"/>
        <v>452162.79960218794</v>
      </c>
      <c r="AN35" s="102">
        <f>市区町村別_指導対象者群分析!S35</f>
        <v>184</v>
      </c>
      <c r="AO35" s="141">
        <v>171</v>
      </c>
      <c r="AP35" s="166">
        <v>47046690</v>
      </c>
      <c r="AQ35" s="168">
        <f t="shared" si="12"/>
        <v>275126.84210526315</v>
      </c>
      <c r="AR35" s="102">
        <f>市区町村別_指導対象者群分析!U35</f>
        <v>1847</v>
      </c>
      <c r="AS35" s="141">
        <v>1840</v>
      </c>
      <c r="AT35" s="166">
        <v>862252700</v>
      </c>
      <c r="AU35" s="168">
        <f t="shared" si="13"/>
        <v>468615.59782608697</v>
      </c>
      <c r="AV35" s="102">
        <f>市区町村別_指導対象者群分析!W35</f>
        <v>11180</v>
      </c>
      <c r="AW35" s="141">
        <v>11180</v>
      </c>
      <c r="AX35" s="166">
        <v>10419746930</v>
      </c>
      <c r="AY35" s="168">
        <f t="shared" si="14"/>
        <v>931998.83094812161</v>
      </c>
      <c r="AZ35" s="102">
        <f>市区町村別_指導対象者群分析!Y35</f>
        <v>104</v>
      </c>
      <c r="BA35" s="141">
        <v>104</v>
      </c>
      <c r="BB35" s="166">
        <v>50472430</v>
      </c>
      <c r="BC35" s="168">
        <f t="shared" si="15"/>
        <v>485311.82692307694</v>
      </c>
      <c r="BD35" s="102">
        <f>市区町村別_指導対象者群分析!AA35</f>
        <v>4040</v>
      </c>
      <c r="BE35" s="141">
        <f t="shared" si="2"/>
        <v>3116</v>
      </c>
      <c r="BF35" s="166">
        <f t="shared" si="2"/>
        <v>2487925190</v>
      </c>
      <c r="BG35" s="168">
        <f t="shared" si="16"/>
        <v>798435.55519897304</v>
      </c>
      <c r="BH35" s="102">
        <f>市区町村別_指導対象者群分析!AC35</f>
        <v>1159</v>
      </c>
      <c r="BI35" s="141">
        <v>1159</v>
      </c>
      <c r="BJ35" s="166">
        <v>1226002790</v>
      </c>
      <c r="BK35" s="168">
        <f t="shared" si="17"/>
        <v>1057810.8628127696</v>
      </c>
      <c r="BL35" s="102">
        <f>市区町村別_指導対象者群分析!AE35</f>
        <v>2881</v>
      </c>
      <c r="BM35" s="141">
        <v>1957</v>
      </c>
      <c r="BN35" s="166">
        <v>1261922400</v>
      </c>
      <c r="BO35" s="168">
        <f t="shared" si="18"/>
        <v>644824.93612672458</v>
      </c>
      <c r="BP35" s="50"/>
      <c r="BQ35" s="48" t="s">
        <v>18</v>
      </c>
      <c r="BR35" s="104">
        <f t="shared" si="19"/>
        <v>274298.52272727271</v>
      </c>
      <c r="BS35" s="48" t="s">
        <v>18</v>
      </c>
      <c r="BT35" s="104">
        <f t="shared" si="20"/>
        <v>474309.06976744183</v>
      </c>
      <c r="BU35" s="50"/>
      <c r="BV35" s="48" t="str">
        <f t="shared" si="21"/>
        <v>枚方市</v>
      </c>
      <c r="BW35" s="104">
        <f t="shared" si="33"/>
        <v>214239.67213114753</v>
      </c>
      <c r="BX35" s="104">
        <f t="shared" si="22"/>
        <v>212071.34851138355</v>
      </c>
      <c r="BY35" s="104">
        <f t="shared" si="23"/>
        <v>2169</v>
      </c>
      <c r="BZ35" s="48" t="str">
        <f t="shared" si="24"/>
        <v>池田市</v>
      </c>
      <c r="CA35" s="104">
        <f t="shared" si="34"/>
        <v>407160</v>
      </c>
      <c r="CB35" s="104">
        <f t="shared" si="25"/>
        <v>582657.16049382719</v>
      </c>
      <c r="CC35" s="104">
        <f t="shared" si="26"/>
        <v>-175497</v>
      </c>
      <c r="CE35" s="104">
        <f t="shared" si="27"/>
        <v>237066.22310057093</v>
      </c>
      <c r="CF35" s="104">
        <f t="shared" si="28"/>
        <v>233043.62124414224</v>
      </c>
      <c r="CG35" s="104">
        <f t="shared" si="29"/>
        <v>4022</v>
      </c>
      <c r="CH35" s="104">
        <f t="shared" si="30"/>
        <v>483059.41614103183</v>
      </c>
      <c r="CI35" s="104">
        <f t="shared" si="31"/>
        <v>477188.58003010537</v>
      </c>
      <c r="CJ35" s="104">
        <f t="shared" si="32"/>
        <v>5870</v>
      </c>
      <c r="CK35" s="104">
        <v>0</v>
      </c>
    </row>
    <row r="36" spans="2:89" s="51" customFormat="1" ht="13.5" customHeight="1">
      <c r="B36" s="54">
        <v>31</v>
      </c>
      <c r="C36" s="47" t="s">
        <v>40</v>
      </c>
      <c r="D36" s="185">
        <f>市区町村別_指導対象者群分析!D36</f>
        <v>24882</v>
      </c>
      <c r="E36" s="141">
        <v>23534</v>
      </c>
      <c r="F36" s="166">
        <v>17957596590</v>
      </c>
      <c r="G36" s="168">
        <f t="shared" si="86"/>
        <v>763049.0605082009</v>
      </c>
      <c r="H36" s="185">
        <f>市区町村別_指導対象者群分析!E36</f>
        <v>4855</v>
      </c>
      <c r="I36" s="141">
        <v>4777</v>
      </c>
      <c r="J36" s="166">
        <v>2041929870</v>
      </c>
      <c r="K36" s="168">
        <f t="shared" si="87"/>
        <v>427450.25539041241</v>
      </c>
      <c r="L36" s="185">
        <f>市区町村別_指導対象者群分析!F36</f>
        <v>20027</v>
      </c>
      <c r="M36" s="141">
        <v>18757</v>
      </c>
      <c r="N36" s="166">
        <v>15915666720</v>
      </c>
      <c r="O36" s="168">
        <f t="shared" si="88"/>
        <v>848518.77805619233</v>
      </c>
      <c r="P36" s="102">
        <f>市区町村別_指導対象者群分析!G36</f>
        <v>687</v>
      </c>
      <c r="Q36" s="141">
        <v>676</v>
      </c>
      <c r="R36" s="166">
        <v>269860160</v>
      </c>
      <c r="S36" s="168">
        <f t="shared" si="6"/>
        <v>399201.4201183432</v>
      </c>
      <c r="T36" s="102">
        <f>市区町村別_指導対象者群分析!I36</f>
        <v>1286</v>
      </c>
      <c r="U36" s="141">
        <f t="shared" si="0"/>
        <v>1270</v>
      </c>
      <c r="V36" s="166">
        <f t="shared" si="0"/>
        <v>557853830</v>
      </c>
      <c r="W36" s="168">
        <f t="shared" si="7"/>
        <v>439254.9842519685</v>
      </c>
      <c r="X36" s="102">
        <f>市区町村別_指導対象者群分析!K36</f>
        <v>494</v>
      </c>
      <c r="Y36" s="141">
        <v>489</v>
      </c>
      <c r="Z36" s="166">
        <v>224758460</v>
      </c>
      <c r="AA36" s="168">
        <f t="shared" si="8"/>
        <v>459628.75255623722</v>
      </c>
      <c r="AB36" s="102">
        <f>市区町村別_指導対象者群分析!M36</f>
        <v>792</v>
      </c>
      <c r="AC36" s="141">
        <v>781</v>
      </c>
      <c r="AD36" s="166">
        <v>333095370</v>
      </c>
      <c r="AE36" s="168">
        <f t="shared" si="9"/>
        <v>426498.55313700385</v>
      </c>
      <c r="AF36" s="102">
        <f>市区町村別_指導対象者群分析!O36</f>
        <v>0</v>
      </c>
      <c r="AG36" s="141">
        <v>0</v>
      </c>
      <c r="AH36" s="166">
        <v>0</v>
      </c>
      <c r="AI36" s="168" t="str">
        <f t="shared" si="10"/>
        <v>-</v>
      </c>
      <c r="AJ36" s="102">
        <f>市区町村別_指導対象者群分析!Q36</f>
        <v>2882</v>
      </c>
      <c r="AK36" s="141">
        <f t="shared" si="1"/>
        <v>2831</v>
      </c>
      <c r="AL36" s="166">
        <f t="shared" si="1"/>
        <v>1214215880</v>
      </c>
      <c r="AM36" s="168">
        <f t="shared" si="11"/>
        <v>428899.99293535855</v>
      </c>
      <c r="AN36" s="102">
        <f>市区町村別_指導対象者群分析!S36</f>
        <v>345</v>
      </c>
      <c r="AO36" s="141">
        <v>315</v>
      </c>
      <c r="AP36" s="166">
        <v>71002300</v>
      </c>
      <c r="AQ36" s="168">
        <f t="shared" si="12"/>
        <v>225404.12698412698</v>
      </c>
      <c r="AR36" s="102">
        <f>市区町村別_指導対象者群分析!U36</f>
        <v>2537</v>
      </c>
      <c r="AS36" s="141">
        <v>2516</v>
      </c>
      <c r="AT36" s="166">
        <v>1143213580</v>
      </c>
      <c r="AU36" s="168">
        <f t="shared" si="13"/>
        <v>454377.41653418122</v>
      </c>
      <c r="AV36" s="102">
        <f>市区町村別_指導対象者群分析!W36</f>
        <v>13980</v>
      </c>
      <c r="AW36" s="141">
        <v>13980</v>
      </c>
      <c r="AX36" s="166">
        <v>12847466760</v>
      </c>
      <c r="AY36" s="168">
        <f t="shared" si="14"/>
        <v>918989.03862660949</v>
      </c>
      <c r="AZ36" s="102">
        <f>市区町村別_指導対象者群分析!Y36</f>
        <v>116</v>
      </c>
      <c r="BA36" s="141">
        <v>116</v>
      </c>
      <c r="BB36" s="166">
        <v>77693040</v>
      </c>
      <c r="BC36" s="168">
        <f t="shared" si="15"/>
        <v>669767.58620689658</v>
      </c>
      <c r="BD36" s="102">
        <f>市区町村別_指導対象者群分析!AA36</f>
        <v>5931</v>
      </c>
      <c r="BE36" s="141">
        <f t="shared" si="2"/>
        <v>4661</v>
      </c>
      <c r="BF36" s="166">
        <f t="shared" si="2"/>
        <v>2990506920</v>
      </c>
      <c r="BG36" s="168">
        <f t="shared" si="16"/>
        <v>641601.99957090756</v>
      </c>
      <c r="BH36" s="102">
        <f>市区町村別_指導対象者群分析!AC36</f>
        <v>1648</v>
      </c>
      <c r="BI36" s="141">
        <v>1648</v>
      </c>
      <c r="BJ36" s="166">
        <v>1474683770</v>
      </c>
      <c r="BK36" s="168">
        <f t="shared" si="17"/>
        <v>894832.38470873784</v>
      </c>
      <c r="BL36" s="102">
        <f>市区町村別_指導対象者群分析!AE36</f>
        <v>4283</v>
      </c>
      <c r="BM36" s="141">
        <v>3013</v>
      </c>
      <c r="BN36" s="166">
        <v>1515823150</v>
      </c>
      <c r="BO36" s="168">
        <f t="shared" si="18"/>
        <v>503094.30799867242</v>
      </c>
      <c r="BP36" s="50"/>
      <c r="BQ36" s="48" t="s">
        <v>19</v>
      </c>
      <c r="BR36" s="104">
        <f t="shared" si="19"/>
        <v>243587.61904761905</v>
      </c>
      <c r="BS36" s="48" t="s">
        <v>19</v>
      </c>
      <c r="BT36" s="104">
        <f t="shared" si="20"/>
        <v>306405.93220338982</v>
      </c>
      <c r="BU36" s="50"/>
      <c r="BV36" s="48" t="str">
        <f t="shared" si="21"/>
        <v>島本町</v>
      </c>
      <c r="BW36" s="104">
        <f t="shared" si="33"/>
        <v>212428.5</v>
      </c>
      <c r="BX36" s="104">
        <f t="shared" si="22"/>
        <v>162871.71428571429</v>
      </c>
      <c r="BY36" s="104">
        <f t="shared" si="23"/>
        <v>49557</v>
      </c>
      <c r="BZ36" s="48" t="str">
        <f t="shared" si="24"/>
        <v>富田林市</v>
      </c>
      <c r="CA36" s="104">
        <f t="shared" si="34"/>
        <v>405171.5294117647</v>
      </c>
      <c r="CB36" s="104">
        <f t="shared" si="25"/>
        <v>372389.6103896104</v>
      </c>
      <c r="CC36" s="104">
        <f t="shared" si="26"/>
        <v>32782</v>
      </c>
      <c r="CE36" s="104">
        <f t="shared" si="27"/>
        <v>237066.22310057093</v>
      </c>
      <c r="CF36" s="104">
        <f t="shared" si="28"/>
        <v>233043.62124414224</v>
      </c>
      <c r="CG36" s="104">
        <f t="shared" si="29"/>
        <v>4022</v>
      </c>
      <c r="CH36" s="104">
        <f t="shared" si="30"/>
        <v>483059.41614103183</v>
      </c>
      <c r="CI36" s="104">
        <f t="shared" si="31"/>
        <v>477188.58003010537</v>
      </c>
      <c r="CJ36" s="104">
        <f t="shared" si="32"/>
        <v>5870</v>
      </c>
      <c r="CK36" s="104">
        <v>0</v>
      </c>
    </row>
    <row r="37" spans="2:89" s="51" customFormat="1" ht="13.5" customHeight="1">
      <c r="B37" s="54">
        <v>32</v>
      </c>
      <c r="C37" s="47" t="s">
        <v>41</v>
      </c>
      <c r="D37" s="185">
        <f>市区町村別_指導対象者群分析!D37</f>
        <v>20774</v>
      </c>
      <c r="E37" s="141">
        <v>19673</v>
      </c>
      <c r="F37" s="166">
        <v>16265466110</v>
      </c>
      <c r="G37" s="168">
        <f t="shared" si="86"/>
        <v>826791.34397397446</v>
      </c>
      <c r="H37" s="185">
        <f>市区町村別_指導対象者群分析!E37</f>
        <v>3674</v>
      </c>
      <c r="I37" s="141">
        <v>3613</v>
      </c>
      <c r="J37" s="166">
        <v>1642028580</v>
      </c>
      <c r="K37" s="168">
        <f t="shared" si="87"/>
        <v>454477.87987821753</v>
      </c>
      <c r="L37" s="185">
        <f>市区町村別_指導対象者群分析!F37</f>
        <v>17100</v>
      </c>
      <c r="M37" s="141">
        <v>16060</v>
      </c>
      <c r="N37" s="166">
        <v>14623437530</v>
      </c>
      <c r="O37" s="168">
        <f t="shared" si="88"/>
        <v>910550.28206724778</v>
      </c>
      <c r="P37" s="102">
        <f>市区町村別_指導対象者群分析!G37</f>
        <v>491</v>
      </c>
      <c r="Q37" s="141">
        <v>487</v>
      </c>
      <c r="R37" s="166">
        <v>211312910</v>
      </c>
      <c r="S37" s="168">
        <f t="shared" si="6"/>
        <v>433907.41273100616</v>
      </c>
      <c r="T37" s="102">
        <f>市区町村別_指導対象者群分析!I37</f>
        <v>981</v>
      </c>
      <c r="U37" s="141">
        <f t="shared" si="0"/>
        <v>968</v>
      </c>
      <c r="V37" s="166">
        <f t="shared" si="0"/>
        <v>467639020</v>
      </c>
      <c r="W37" s="168">
        <f t="shared" si="7"/>
        <v>483098.16115702479</v>
      </c>
      <c r="X37" s="102">
        <f>市区町村別_指導対象者群分析!K37</f>
        <v>369</v>
      </c>
      <c r="Y37" s="141">
        <v>366</v>
      </c>
      <c r="Z37" s="166">
        <v>191303570</v>
      </c>
      <c r="AA37" s="168">
        <f t="shared" si="8"/>
        <v>522687.34972677595</v>
      </c>
      <c r="AB37" s="102">
        <f>市区町村別_指導対象者群分析!M37</f>
        <v>612</v>
      </c>
      <c r="AC37" s="141">
        <v>602</v>
      </c>
      <c r="AD37" s="166">
        <v>276335450</v>
      </c>
      <c r="AE37" s="168">
        <f t="shared" si="9"/>
        <v>459028.98671096348</v>
      </c>
      <c r="AF37" s="102">
        <f>市区町村別_指導対象者群分析!O37</f>
        <v>3</v>
      </c>
      <c r="AG37" s="141">
        <v>2</v>
      </c>
      <c r="AH37" s="166">
        <v>498420</v>
      </c>
      <c r="AI37" s="168">
        <f t="shared" si="10"/>
        <v>249210</v>
      </c>
      <c r="AJ37" s="102">
        <f>市区町村別_指導対象者群分析!Q37</f>
        <v>2199</v>
      </c>
      <c r="AK37" s="141">
        <f t="shared" si="1"/>
        <v>2156</v>
      </c>
      <c r="AL37" s="166">
        <f t="shared" si="1"/>
        <v>962578230</v>
      </c>
      <c r="AM37" s="168">
        <f t="shared" si="11"/>
        <v>446464.85621521337</v>
      </c>
      <c r="AN37" s="102">
        <f>市区町村別_指導対象者群分析!S37</f>
        <v>234</v>
      </c>
      <c r="AO37" s="141">
        <v>212</v>
      </c>
      <c r="AP37" s="166">
        <v>44536730</v>
      </c>
      <c r="AQ37" s="168">
        <f t="shared" si="12"/>
        <v>210078.91509433961</v>
      </c>
      <c r="AR37" s="102">
        <f>市区町村別_指導対象者群分析!U37</f>
        <v>1965</v>
      </c>
      <c r="AS37" s="141">
        <v>1944</v>
      </c>
      <c r="AT37" s="166">
        <v>918041500</v>
      </c>
      <c r="AU37" s="168">
        <f t="shared" si="13"/>
        <v>472243.56995884771</v>
      </c>
      <c r="AV37" s="102">
        <f>市区町村別_指導対象者群分析!W37</f>
        <v>12380</v>
      </c>
      <c r="AW37" s="141">
        <v>12380</v>
      </c>
      <c r="AX37" s="166">
        <v>11897828150</v>
      </c>
      <c r="AY37" s="168">
        <f t="shared" si="14"/>
        <v>961052.35460420034</v>
      </c>
      <c r="AZ37" s="102">
        <f>市区町村別_指導対象者群分析!Y37</f>
        <v>90</v>
      </c>
      <c r="BA37" s="141">
        <v>90</v>
      </c>
      <c r="BB37" s="166">
        <v>65261190</v>
      </c>
      <c r="BC37" s="168">
        <f t="shared" si="15"/>
        <v>725124.33333333337</v>
      </c>
      <c r="BD37" s="102">
        <f>市区町村別_指導対象者群分析!AA37</f>
        <v>4630</v>
      </c>
      <c r="BE37" s="141">
        <f t="shared" si="2"/>
        <v>3590</v>
      </c>
      <c r="BF37" s="166">
        <f t="shared" si="2"/>
        <v>2660348190</v>
      </c>
      <c r="BG37" s="168">
        <f t="shared" si="16"/>
        <v>741044.06406685233</v>
      </c>
      <c r="BH37" s="102">
        <f>市区町村別_指導対象者群分析!AC37</f>
        <v>1287</v>
      </c>
      <c r="BI37" s="141">
        <v>1287</v>
      </c>
      <c r="BJ37" s="166">
        <v>1311445170</v>
      </c>
      <c r="BK37" s="168">
        <f t="shared" si="17"/>
        <v>1018993.9160839161</v>
      </c>
      <c r="BL37" s="102">
        <f>市区町村別_指導対象者群分析!AE37</f>
        <v>3343</v>
      </c>
      <c r="BM37" s="141">
        <v>2303</v>
      </c>
      <c r="BN37" s="166">
        <v>1348903020</v>
      </c>
      <c r="BO37" s="168">
        <f t="shared" si="18"/>
        <v>585715.59704732953</v>
      </c>
      <c r="BP37" s="50"/>
      <c r="BQ37" s="48" t="s">
        <v>30</v>
      </c>
      <c r="BR37" s="104">
        <f t="shared" si="19"/>
        <v>254228.20754716982</v>
      </c>
      <c r="BS37" s="48" t="s">
        <v>30</v>
      </c>
      <c r="BT37" s="104">
        <f t="shared" si="20"/>
        <v>487663.63636363635</v>
      </c>
      <c r="BU37" s="50"/>
      <c r="BV37" s="48" t="str">
        <f t="shared" si="21"/>
        <v>寝屋川市</v>
      </c>
      <c r="BW37" s="104">
        <f t="shared" si="33"/>
        <v>211713.27835051547</v>
      </c>
      <c r="BX37" s="104">
        <f t="shared" si="22"/>
        <v>209890.92672413794</v>
      </c>
      <c r="BY37" s="104">
        <f t="shared" si="23"/>
        <v>1822</v>
      </c>
      <c r="BZ37" s="48" t="str">
        <f t="shared" si="24"/>
        <v>茨木市</v>
      </c>
      <c r="CA37" s="104">
        <f t="shared" si="34"/>
        <v>402492.93413173652</v>
      </c>
      <c r="CB37" s="104">
        <f t="shared" si="25"/>
        <v>461903.14917127072</v>
      </c>
      <c r="CC37" s="104">
        <f t="shared" si="26"/>
        <v>-59410</v>
      </c>
      <c r="CE37" s="104">
        <f t="shared" si="27"/>
        <v>237066.22310057093</v>
      </c>
      <c r="CF37" s="104">
        <f t="shared" si="28"/>
        <v>233043.62124414224</v>
      </c>
      <c r="CG37" s="104">
        <f t="shared" si="29"/>
        <v>4022</v>
      </c>
      <c r="CH37" s="104">
        <f t="shared" si="30"/>
        <v>483059.41614103183</v>
      </c>
      <c r="CI37" s="104">
        <f t="shared" si="31"/>
        <v>477188.58003010537</v>
      </c>
      <c r="CJ37" s="104">
        <f t="shared" si="32"/>
        <v>5870</v>
      </c>
      <c r="CK37" s="104">
        <v>0</v>
      </c>
    </row>
    <row r="38" spans="2:89" s="51" customFormat="1" ht="13.5" customHeight="1">
      <c r="B38" s="54">
        <v>33</v>
      </c>
      <c r="C38" s="47" t="s">
        <v>42</v>
      </c>
      <c r="D38" s="185">
        <f>市区町村別_指導対象者群分析!D38</f>
        <v>5992</v>
      </c>
      <c r="E38" s="141">
        <v>5674</v>
      </c>
      <c r="F38" s="166">
        <v>4701784490</v>
      </c>
      <c r="G38" s="168">
        <f>IFERROR(F38/E38,"-")</f>
        <v>828654.29855481139</v>
      </c>
      <c r="H38" s="185">
        <f>市区町村別_指導対象者群分析!E38</f>
        <v>1291</v>
      </c>
      <c r="I38" s="141">
        <v>1271</v>
      </c>
      <c r="J38" s="166">
        <v>608348150</v>
      </c>
      <c r="K38" s="168">
        <f>IFERROR(J38/I38,"-")</f>
        <v>478637.41148701811</v>
      </c>
      <c r="L38" s="185">
        <f>市区町村別_指導対象者群分析!F38</f>
        <v>4701</v>
      </c>
      <c r="M38" s="141">
        <v>4403</v>
      </c>
      <c r="N38" s="166">
        <v>4093436340</v>
      </c>
      <c r="O38" s="168">
        <f>IFERROR(N38/M38,"-")</f>
        <v>929692.55961844197</v>
      </c>
      <c r="P38" s="102">
        <f>市区町村別_指導対象者群分析!G38</f>
        <v>147</v>
      </c>
      <c r="Q38" s="141">
        <v>142</v>
      </c>
      <c r="R38" s="166">
        <v>65171210</v>
      </c>
      <c r="S38" s="168">
        <f>IFERROR(R38/Q38,"-")</f>
        <v>458952.18309859157</v>
      </c>
      <c r="T38" s="102">
        <f>市区町村別_指導対象者群分析!I38</f>
        <v>310</v>
      </c>
      <c r="U38" s="141">
        <f t="shared" si="0"/>
        <v>307</v>
      </c>
      <c r="V38" s="166">
        <f t="shared" si="0"/>
        <v>170947600</v>
      </c>
      <c r="W38" s="168">
        <f>IFERROR(V38/U38,"-")</f>
        <v>556832.5732899023</v>
      </c>
      <c r="X38" s="102">
        <f>市区町村別_指導対象者群分析!K38</f>
        <v>85</v>
      </c>
      <c r="Y38" s="141">
        <v>84</v>
      </c>
      <c r="Z38" s="166">
        <v>45833410</v>
      </c>
      <c r="AA38" s="168">
        <f>IFERROR(Z38/Y38,"-")</f>
        <v>545635.83333333337</v>
      </c>
      <c r="AB38" s="102">
        <f>市区町村別_指導対象者群分析!M38</f>
        <v>225</v>
      </c>
      <c r="AC38" s="141">
        <v>223</v>
      </c>
      <c r="AD38" s="166">
        <v>125114190</v>
      </c>
      <c r="AE38" s="168">
        <f>IFERROR(AD38/AC38,"-")</f>
        <v>561050.17937219737</v>
      </c>
      <c r="AF38" s="102">
        <f>市区町村別_指導対象者群分析!O38</f>
        <v>0</v>
      </c>
      <c r="AG38" s="141">
        <v>0</v>
      </c>
      <c r="AH38" s="166">
        <v>0</v>
      </c>
      <c r="AI38" s="168" t="str">
        <f>IFERROR(AH38/AG38,"-")</f>
        <v>-</v>
      </c>
      <c r="AJ38" s="102">
        <f>市区町村別_指導対象者群分析!Q38</f>
        <v>834</v>
      </c>
      <c r="AK38" s="141">
        <f t="shared" si="1"/>
        <v>822</v>
      </c>
      <c r="AL38" s="166">
        <f t="shared" si="1"/>
        <v>372229340</v>
      </c>
      <c r="AM38" s="168">
        <f>IFERROR(AL38/AK38,"-")</f>
        <v>452833.74695863749</v>
      </c>
      <c r="AN38" s="102">
        <f>市区町村別_指導対象者群分析!S38</f>
        <v>80</v>
      </c>
      <c r="AO38" s="141">
        <v>73</v>
      </c>
      <c r="AP38" s="166">
        <v>16701370</v>
      </c>
      <c r="AQ38" s="168">
        <f t="shared" si="12"/>
        <v>228785.89041095891</v>
      </c>
      <c r="AR38" s="102">
        <f>市区町村別_指導対象者群分析!U38</f>
        <v>754</v>
      </c>
      <c r="AS38" s="141">
        <v>749</v>
      </c>
      <c r="AT38" s="166">
        <v>355527970</v>
      </c>
      <c r="AU38" s="168">
        <f>IFERROR(AT38/AS38,"-")</f>
        <v>474670.18691588787</v>
      </c>
      <c r="AV38" s="102">
        <f>市区町村別_指導対象者群分析!W38</f>
        <v>3447</v>
      </c>
      <c r="AW38" s="141">
        <v>3447</v>
      </c>
      <c r="AX38" s="166">
        <v>3372743220</v>
      </c>
      <c r="AY38" s="168">
        <f>IFERROR(AX38/AW38,"-")</f>
        <v>978457.56309834635</v>
      </c>
      <c r="AZ38" s="102">
        <f>市区町村別_指導対象者群分析!Y38</f>
        <v>25</v>
      </c>
      <c r="BA38" s="141">
        <v>25</v>
      </c>
      <c r="BB38" s="166">
        <v>6605690</v>
      </c>
      <c r="BC38" s="168">
        <f>IFERROR(BB38/BA38,"-")</f>
        <v>264227.59999999998</v>
      </c>
      <c r="BD38" s="102">
        <f>市区町村別_指導対象者群分析!AA38</f>
        <v>1229</v>
      </c>
      <c r="BE38" s="141">
        <f t="shared" si="2"/>
        <v>931</v>
      </c>
      <c r="BF38" s="166">
        <f t="shared" si="2"/>
        <v>714087430</v>
      </c>
      <c r="BG38" s="168">
        <f>IFERROR(BF38/BE38,"-")</f>
        <v>767011.20300751878</v>
      </c>
      <c r="BH38" s="102">
        <f>市区町村別_指導対象者群分析!AC38</f>
        <v>302</v>
      </c>
      <c r="BI38" s="141">
        <v>302</v>
      </c>
      <c r="BJ38" s="166">
        <v>361808880</v>
      </c>
      <c r="BK38" s="168">
        <f>IFERROR(BJ38/BI38,"-")</f>
        <v>1198042.6490066226</v>
      </c>
      <c r="BL38" s="102">
        <f>市区町村別_指導対象者群分析!AE38</f>
        <v>927</v>
      </c>
      <c r="BM38" s="141">
        <v>629</v>
      </c>
      <c r="BN38" s="166">
        <v>352278550</v>
      </c>
      <c r="BO38" s="168">
        <f>IFERROR(BN38/BM38,"-")</f>
        <v>560061.28775834653</v>
      </c>
      <c r="BP38" s="50"/>
      <c r="BQ38" s="48" t="s">
        <v>51</v>
      </c>
      <c r="BR38" s="104">
        <f t="shared" si="19"/>
        <v>245876.53333333333</v>
      </c>
      <c r="BS38" s="48" t="s">
        <v>51</v>
      </c>
      <c r="BT38" s="104">
        <f t="shared" si="20"/>
        <v>254853.125</v>
      </c>
      <c r="BU38" s="50"/>
      <c r="BV38" s="48" t="str">
        <f t="shared" si="21"/>
        <v>岬町</v>
      </c>
      <c r="BW38" s="104">
        <f t="shared" si="33"/>
        <v>205834.4</v>
      </c>
      <c r="BX38" s="104">
        <f t="shared" si="22"/>
        <v>163849</v>
      </c>
      <c r="BY38" s="104">
        <f t="shared" si="23"/>
        <v>41985</v>
      </c>
      <c r="BZ38" s="48" t="str">
        <f t="shared" si="24"/>
        <v>忠岡町</v>
      </c>
      <c r="CA38" s="104">
        <f t="shared" si="34"/>
        <v>396254</v>
      </c>
      <c r="CB38" s="104">
        <f t="shared" si="25"/>
        <v>528861.11111111112</v>
      </c>
      <c r="CC38" s="104">
        <f t="shared" si="26"/>
        <v>-132607</v>
      </c>
      <c r="CE38" s="104">
        <f t="shared" si="27"/>
        <v>237066.22310057093</v>
      </c>
      <c r="CF38" s="104">
        <f t="shared" si="28"/>
        <v>233043.62124414224</v>
      </c>
      <c r="CG38" s="104">
        <f t="shared" si="29"/>
        <v>4022</v>
      </c>
      <c r="CH38" s="104">
        <f t="shared" si="30"/>
        <v>483059.41614103183</v>
      </c>
      <c r="CI38" s="104">
        <f t="shared" si="31"/>
        <v>477188.58003010537</v>
      </c>
      <c r="CJ38" s="104">
        <f t="shared" si="32"/>
        <v>5870</v>
      </c>
      <c r="CK38" s="104">
        <v>0</v>
      </c>
    </row>
    <row r="39" spans="2:89" s="51" customFormat="1" ht="13.5" customHeight="1">
      <c r="B39" s="54">
        <v>34</v>
      </c>
      <c r="C39" s="47" t="s">
        <v>44</v>
      </c>
      <c r="D39" s="185">
        <f>市区町村別_指導対象者群分析!D39</f>
        <v>26502</v>
      </c>
      <c r="E39" s="141">
        <v>25297</v>
      </c>
      <c r="F39" s="166">
        <v>20969199800</v>
      </c>
      <c r="G39" s="168">
        <f t="shared" ref="G39:G45" si="89">IFERROR(F39/E39,"-")</f>
        <v>828920.41744080326</v>
      </c>
      <c r="H39" s="185">
        <f>市区町村別_指導対象者群分析!E39</f>
        <v>4251</v>
      </c>
      <c r="I39" s="141">
        <v>4195</v>
      </c>
      <c r="J39" s="166">
        <v>1815329840</v>
      </c>
      <c r="K39" s="168">
        <f t="shared" ref="K39:K45" si="90">IFERROR(J39/I39,"-")</f>
        <v>432736.55303933256</v>
      </c>
      <c r="L39" s="185">
        <f>市区町村別_指導対象者群分析!F39</f>
        <v>22251</v>
      </c>
      <c r="M39" s="141">
        <v>21102</v>
      </c>
      <c r="N39" s="166">
        <v>19153869960</v>
      </c>
      <c r="O39" s="168">
        <f t="shared" ref="O39:O45" si="91">IFERROR(N39/M39,"-")</f>
        <v>907680.31276656245</v>
      </c>
      <c r="P39" s="102">
        <f>市区町村別_指導対象者群分析!G39</f>
        <v>616</v>
      </c>
      <c r="Q39" s="141">
        <v>608</v>
      </c>
      <c r="R39" s="166">
        <v>251298610</v>
      </c>
      <c r="S39" s="168">
        <f t="shared" ref="S39:S45" si="92">IFERROR(R39/Q39,"-")</f>
        <v>413320.08223684208</v>
      </c>
      <c r="T39" s="102">
        <f>市区町村別_指導対象者群分析!I39</f>
        <v>1248</v>
      </c>
      <c r="U39" s="141">
        <f t="shared" si="0"/>
        <v>1237</v>
      </c>
      <c r="V39" s="166">
        <f t="shared" si="0"/>
        <v>528959710</v>
      </c>
      <c r="W39" s="168">
        <f t="shared" ref="W39:W45" si="93">IFERROR(V39/U39,"-")</f>
        <v>427614.96362166532</v>
      </c>
      <c r="X39" s="102">
        <f>市区町村別_指導対象者群分析!K39</f>
        <v>350</v>
      </c>
      <c r="Y39" s="141">
        <v>347</v>
      </c>
      <c r="Z39" s="166">
        <v>152233060</v>
      </c>
      <c r="AA39" s="168">
        <f t="shared" ref="AA39:AA45" si="94">IFERROR(Z39/Y39,"-")</f>
        <v>438711.98847262247</v>
      </c>
      <c r="AB39" s="102">
        <f>市区町村別_指導対象者群分析!M39</f>
        <v>898</v>
      </c>
      <c r="AC39" s="141">
        <v>890</v>
      </c>
      <c r="AD39" s="166">
        <v>376726650</v>
      </c>
      <c r="AE39" s="168">
        <f t="shared" ref="AE39:AE45" si="95">IFERROR(AD39/AC39,"-")</f>
        <v>423288.37078651687</v>
      </c>
      <c r="AF39" s="102">
        <f>市区町村別_指導対象者群分析!O39</f>
        <v>0</v>
      </c>
      <c r="AG39" s="141">
        <v>0</v>
      </c>
      <c r="AH39" s="166">
        <v>0</v>
      </c>
      <c r="AI39" s="168" t="str">
        <f t="shared" ref="AI39:AI45" si="96">IFERROR(AH39/AG39,"-")</f>
        <v>-</v>
      </c>
      <c r="AJ39" s="102">
        <f>市区町村別_指導対象者群分析!Q39</f>
        <v>2387</v>
      </c>
      <c r="AK39" s="141">
        <f t="shared" si="1"/>
        <v>2350</v>
      </c>
      <c r="AL39" s="166">
        <f t="shared" si="1"/>
        <v>1035071520</v>
      </c>
      <c r="AM39" s="168">
        <f t="shared" ref="AM39:AM45" si="97">IFERROR(AL39/AK39,"-")</f>
        <v>440455.96595744678</v>
      </c>
      <c r="AN39" s="102">
        <f>市区町村別_指導対象者群分析!S39</f>
        <v>200</v>
      </c>
      <c r="AO39" s="141">
        <v>172</v>
      </c>
      <c r="AP39" s="166">
        <v>40815480</v>
      </c>
      <c r="AQ39" s="168">
        <f t="shared" si="12"/>
        <v>237299.3023255814</v>
      </c>
      <c r="AR39" s="102">
        <f>市区町村別_指導対象者群分析!U39</f>
        <v>2187</v>
      </c>
      <c r="AS39" s="141">
        <v>2178</v>
      </c>
      <c r="AT39" s="166">
        <v>994256040</v>
      </c>
      <c r="AU39" s="168">
        <f t="shared" ref="AU39:AU45" si="98">IFERROR(AT39/AS39,"-")</f>
        <v>456499.55922865012</v>
      </c>
      <c r="AV39" s="102">
        <f>市区町村別_指導対象者群分析!W39</f>
        <v>16635</v>
      </c>
      <c r="AW39" s="141">
        <v>16635</v>
      </c>
      <c r="AX39" s="166">
        <v>15569587950</v>
      </c>
      <c r="AY39" s="168">
        <f t="shared" ref="AY39:AY45" si="99">IFERROR(AX39/AW39,"-")</f>
        <v>935953.58881875558</v>
      </c>
      <c r="AZ39" s="102">
        <f>市区町村別_指導対象者群分析!Y39</f>
        <v>137</v>
      </c>
      <c r="BA39" s="141">
        <v>137</v>
      </c>
      <c r="BB39" s="166">
        <v>62315990</v>
      </c>
      <c r="BC39" s="168">
        <f t="shared" ref="BC39:BC45" si="100">IFERROR(BB39/BA39,"-")</f>
        <v>454861.24087591242</v>
      </c>
      <c r="BD39" s="102">
        <f>市区町村別_指導対象者群分析!AA39</f>
        <v>5479</v>
      </c>
      <c r="BE39" s="141">
        <f t="shared" si="2"/>
        <v>4330</v>
      </c>
      <c r="BF39" s="166">
        <f t="shared" si="2"/>
        <v>3521966020</v>
      </c>
      <c r="BG39" s="168">
        <f t="shared" ref="BG39:BG45" si="101">IFERROR(BF39/BE39,"-")</f>
        <v>813387.0715935335</v>
      </c>
      <c r="BH39" s="102">
        <f>市区町村別_指導対象者群分析!AC39</f>
        <v>1638</v>
      </c>
      <c r="BI39" s="141">
        <v>1638</v>
      </c>
      <c r="BJ39" s="166">
        <v>1763490860</v>
      </c>
      <c r="BK39" s="168">
        <f t="shared" ref="BK39:BK45" si="102">IFERROR(BJ39/BI39,"-")</f>
        <v>1076612.2466422466</v>
      </c>
      <c r="BL39" s="102">
        <f>市区町村別_指導対象者群分析!AE39</f>
        <v>3841</v>
      </c>
      <c r="BM39" s="141">
        <v>2692</v>
      </c>
      <c r="BN39" s="166">
        <v>1758475160</v>
      </c>
      <c r="BO39" s="168">
        <f t="shared" ref="BO39:BO45" si="103">IFERROR(BN39/BM39,"-")</f>
        <v>653222.57057949482</v>
      </c>
      <c r="BP39" s="50"/>
      <c r="BQ39" s="48" t="s">
        <v>11</v>
      </c>
      <c r="BR39" s="104">
        <f t="shared" si="19"/>
        <v>212428.5</v>
      </c>
      <c r="BS39" s="48" t="s">
        <v>11</v>
      </c>
      <c r="BT39" s="104">
        <f t="shared" si="20"/>
        <v>104687.5</v>
      </c>
      <c r="BU39" s="50"/>
      <c r="BV39" s="48" t="str">
        <f t="shared" si="21"/>
        <v>貝塚市</v>
      </c>
      <c r="BW39" s="104">
        <f t="shared" si="33"/>
        <v>205488.3</v>
      </c>
      <c r="BX39" s="104">
        <f t="shared" si="22"/>
        <v>186481.75824175825</v>
      </c>
      <c r="BY39" s="104">
        <f t="shared" si="23"/>
        <v>19006</v>
      </c>
      <c r="BZ39" s="48" t="str">
        <f t="shared" si="24"/>
        <v>守口市</v>
      </c>
      <c r="CA39" s="104">
        <f t="shared" si="34"/>
        <v>393367.01492537314</v>
      </c>
      <c r="CB39" s="104">
        <f t="shared" si="25"/>
        <v>381619.4117647059</v>
      </c>
      <c r="CC39" s="104">
        <f t="shared" si="26"/>
        <v>11748</v>
      </c>
      <c r="CE39" s="104">
        <f t="shared" si="27"/>
        <v>237066.22310057093</v>
      </c>
      <c r="CF39" s="104">
        <f t="shared" si="28"/>
        <v>233043.62124414224</v>
      </c>
      <c r="CG39" s="104">
        <f t="shared" si="29"/>
        <v>4022</v>
      </c>
      <c r="CH39" s="104">
        <f t="shared" si="30"/>
        <v>483059.41614103183</v>
      </c>
      <c r="CI39" s="104">
        <f t="shared" si="31"/>
        <v>477188.58003010537</v>
      </c>
      <c r="CJ39" s="104">
        <f t="shared" si="32"/>
        <v>5870</v>
      </c>
      <c r="CK39" s="104">
        <v>0</v>
      </c>
    </row>
    <row r="40" spans="2:89" s="51" customFormat="1" ht="13.5" customHeight="1">
      <c r="B40" s="54">
        <v>35</v>
      </c>
      <c r="C40" s="47" t="s">
        <v>1</v>
      </c>
      <c r="D40" s="185">
        <f>市区町村別_指導対象者群分析!D40</f>
        <v>54586</v>
      </c>
      <c r="E40" s="141">
        <v>51884</v>
      </c>
      <c r="F40" s="166">
        <v>40725259530</v>
      </c>
      <c r="G40" s="168">
        <f t="shared" si="89"/>
        <v>784929.0634877804</v>
      </c>
      <c r="H40" s="185">
        <f>市区町村別_指導対象者群分析!E40</f>
        <v>9601</v>
      </c>
      <c r="I40" s="141">
        <v>9508</v>
      </c>
      <c r="J40" s="166">
        <v>4622167070</v>
      </c>
      <c r="K40" s="168">
        <f t="shared" si="90"/>
        <v>486134.52566259989</v>
      </c>
      <c r="L40" s="185">
        <f>市区町村別_指導対象者群分析!F40</f>
        <v>44985</v>
      </c>
      <c r="M40" s="141">
        <v>42376</v>
      </c>
      <c r="N40" s="166">
        <v>36103092460</v>
      </c>
      <c r="O40" s="168">
        <f t="shared" si="91"/>
        <v>851970.27704360965</v>
      </c>
      <c r="P40" s="102">
        <f>市区町村別_指導対象者群分析!G40</f>
        <v>1418</v>
      </c>
      <c r="Q40" s="141">
        <v>1404</v>
      </c>
      <c r="R40" s="166">
        <v>708459630</v>
      </c>
      <c r="S40" s="168">
        <f t="shared" si="92"/>
        <v>504600.87606837606</v>
      </c>
      <c r="T40" s="102">
        <f>市区町村別_指導対象者群分析!I40</f>
        <v>2719</v>
      </c>
      <c r="U40" s="141">
        <f t="shared" si="0"/>
        <v>2703</v>
      </c>
      <c r="V40" s="166">
        <f t="shared" si="0"/>
        <v>1311813760</v>
      </c>
      <c r="W40" s="168">
        <f t="shared" si="93"/>
        <v>485317.70625231223</v>
      </c>
      <c r="X40" s="102">
        <f>市区町村別_指導対象者群分析!K40</f>
        <v>806</v>
      </c>
      <c r="Y40" s="141">
        <v>801</v>
      </c>
      <c r="Z40" s="166">
        <v>423621350</v>
      </c>
      <c r="AA40" s="168">
        <f t="shared" si="94"/>
        <v>528865.60549313354</v>
      </c>
      <c r="AB40" s="102">
        <f>市区町村別_指導対象者群分析!M40</f>
        <v>1913</v>
      </c>
      <c r="AC40" s="141">
        <v>1902</v>
      </c>
      <c r="AD40" s="166">
        <v>888192410</v>
      </c>
      <c r="AE40" s="168">
        <f t="shared" si="95"/>
        <v>466978.13354363828</v>
      </c>
      <c r="AF40" s="102">
        <f>市区町村別_指導対象者群分析!O40</f>
        <v>4</v>
      </c>
      <c r="AG40" s="141">
        <v>4</v>
      </c>
      <c r="AH40" s="166">
        <v>2946030</v>
      </c>
      <c r="AI40" s="168">
        <f t="shared" si="96"/>
        <v>736507.5</v>
      </c>
      <c r="AJ40" s="102">
        <f>市区町村別_指導対象者群分析!Q40</f>
        <v>5460</v>
      </c>
      <c r="AK40" s="141">
        <f t="shared" si="1"/>
        <v>5397</v>
      </c>
      <c r="AL40" s="166">
        <f t="shared" si="1"/>
        <v>2598947650</v>
      </c>
      <c r="AM40" s="168">
        <f t="shared" si="97"/>
        <v>481554.13192514359</v>
      </c>
      <c r="AN40" s="102">
        <f>市区町村別_指導対象者群分析!S40</f>
        <v>533</v>
      </c>
      <c r="AO40" s="141">
        <v>496</v>
      </c>
      <c r="AP40" s="166">
        <v>127096990</v>
      </c>
      <c r="AQ40" s="168">
        <f t="shared" si="12"/>
        <v>256243.93145161291</v>
      </c>
      <c r="AR40" s="102">
        <f>市区町村別_指導対象者群分析!U40</f>
        <v>4927</v>
      </c>
      <c r="AS40" s="141">
        <v>4901</v>
      </c>
      <c r="AT40" s="166">
        <v>2471850660</v>
      </c>
      <c r="AU40" s="168">
        <f t="shared" si="98"/>
        <v>504356.38849214447</v>
      </c>
      <c r="AV40" s="102">
        <f>市区町村別_指導対象者群分析!W40</f>
        <v>32358</v>
      </c>
      <c r="AW40" s="141">
        <v>32358</v>
      </c>
      <c r="AX40" s="166">
        <v>29678014590</v>
      </c>
      <c r="AY40" s="168">
        <f t="shared" si="99"/>
        <v>917177.03782681248</v>
      </c>
      <c r="AZ40" s="102">
        <f>市区町村別_指導対象者群分析!Y40</f>
        <v>301</v>
      </c>
      <c r="BA40" s="141">
        <v>301</v>
      </c>
      <c r="BB40" s="166">
        <v>133915210</v>
      </c>
      <c r="BC40" s="168">
        <f t="shared" si="100"/>
        <v>444901.02990033221</v>
      </c>
      <c r="BD40" s="102">
        <f>市区町村別_指導対象者群分析!AA40</f>
        <v>12326</v>
      </c>
      <c r="BE40" s="141">
        <f t="shared" si="2"/>
        <v>9717</v>
      </c>
      <c r="BF40" s="166">
        <f t="shared" si="2"/>
        <v>6291162660</v>
      </c>
      <c r="BG40" s="168">
        <f t="shared" si="101"/>
        <v>647438.78357517754</v>
      </c>
      <c r="BH40" s="102">
        <f>市区町村別_指導対象者群分析!AC40</f>
        <v>3511</v>
      </c>
      <c r="BI40" s="141">
        <v>3511</v>
      </c>
      <c r="BJ40" s="166">
        <v>3328086920</v>
      </c>
      <c r="BK40" s="168">
        <f t="shared" si="102"/>
        <v>947902.85388778127</v>
      </c>
      <c r="BL40" s="102">
        <f>市区町村別_指導対象者群分析!AE40</f>
        <v>8815</v>
      </c>
      <c r="BM40" s="141">
        <v>6206</v>
      </c>
      <c r="BN40" s="166">
        <v>2963075740</v>
      </c>
      <c r="BO40" s="168">
        <f t="shared" si="103"/>
        <v>477453.39026748308</v>
      </c>
      <c r="BP40" s="50"/>
      <c r="BQ40" s="48" t="s">
        <v>5</v>
      </c>
      <c r="BR40" s="104">
        <f t="shared" si="19"/>
        <v>200098.48484848486</v>
      </c>
      <c r="BS40" s="48" t="s">
        <v>5</v>
      </c>
      <c r="BT40" s="104">
        <f t="shared" si="20"/>
        <v>529827.69230769225</v>
      </c>
      <c r="BU40" s="50"/>
      <c r="BV40" s="48" t="str">
        <f t="shared" si="21"/>
        <v>河南町</v>
      </c>
      <c r="BW40" s="104">
        <f t="shared" si="33"/>
        <v>201405</v>
      </c>
      <c r="BX40" s="104">
        <f t="shared" si="22"/>
        <v>186521.36363636365</v>
      </c>
      <c r="BY40" s="104">
        <f t="shared" si="23"/>
        <v>14884</v>
      </c>
      <c r="BZ40" s="48" t="str">
        <f t="shared" si="24"/>
        <v>門真市</v>
      </c>
      <c r="CA40" s="104">
        <f t="shared" si="34"/>
        <v>344048.57142857142</v>
      </c>
      <c r="CB40" s="104">
        <f t="shared" si="25"/>
        <v>407571.6216216216</v>
      </c>
      <c r="CC40" s="104">
        <f t="shared" si="26"/>
        <v>-63523</v>
      </c>
      <c r="CE40" s="104">
        <f t="shared" si="27"/>
        <v>237066.22310057093</v>
      </c>
      <c r="CF40" s="104">
        <f t="shared" si="28"/>
        <v>233043.62124414224</v>
      </c>
      <c r="CG40" s="104">
        <f t="shared" si="29"/>
        <v>4022</v>
      </c>
      <c r="CH40" s="104">
        <f t="shared" si="30"/>
        <v>483059.41614103183</v>
      </c>
      <c r="CI40" s="104">
        <f t="shared" si="31"/>
        <v>477188.58003010537</v>
      </c>
      <c r="CJ40" s="104">
        <f t="shared" si="32"/>
        <v>5870</v>
      </c>
      <c r="CK40" s="104">
        <v>0</v>
      </c>
    </row>
    <row r="41" spans="2:89" s="51" customFormat="1" ht="13.5" customHeight="1">
      <c r="B41" s="54">
        <v>36</v>
      </c>
      <c r="C41" s="47" t="s">
        <v>2</v>
      </c>
      <c r="D41" s="185">
        <f>市区町村別_指導対象者群分析!D41</f>
        <v>15249</v>
      </c>
      <c r="E41" s="141">
        <v>14507</v>
      </c>
      <c r="F41" s="166">
        <v>11195027430</v>
      </c>
      <c r="G41" s="168">
        <f t="shared" si="89"/>
        <v>771698.31322809681</v>
      </c>
      <c r="H41" s="185">
        <f>市区町村別_指導対象者群分析!E41</f>
        <v>5947</v>
      </c>
      <c r="I41" s="141">
        <v>5902</v>
      </c>
      <c r="J41" s="166">
        <v>3061856660</v>
      </c>
      <c r="K41" s="168">
        <f t="shared" si="90"/>
        <v>518782.8973229414</v>
      </c>
      <c r="L41" s="185">
        <f>市区町村別_指導対象者群分析!F41</f>
        <v>9302</v>
      </c>
      <c r="M41" s="141">
        <v>8605</v>
      </c>
      <c r="N41" s="166">
        <v>8133170770</v>
      </c>
      <c r="O41" s="168">
        <f t="shared" si="91"/>
        <v>945168.01510749559</v>
      </c>
      <c r="P41" s="102">
        <f>市区町村別_指導対象者群分析!G41</f>
        <v>831</v>
      </c>
      <c r="Q41" s="141">
        <v>827</v>
      </c>
      <c r="R41" s="166">
        <v>423929280</v>
      </c>
      <c r="S41" s="168">
        <f t="shared" si="92"/>
        <v>512610.9794437727</v>
      </c>
      <c r="T41" s="102">
        <f>市区町村別_指導対象者群分析!I41</f>
        <v>1040</v>
      </c>
      <c r="U41" s="141">
        <f t="shared" si="0"/>
        <v>1031</v>
      </c>
      <c r="V41" s="166">
        <f t="shared" si="0"/>
        <v>530560810</v>
      </c>
      <c r="W41" s="168">
        <f t="shared" si="93"/>
        <v>514607.96314258</v>
      </c>
      <c r="X41" s="102">
        <f>市区町村別_指導対象者群分析!K41</f>
        <v>5</v>
      </c>
      <c r="Y41" s="141">
        <v>5</v>
      </c>
      <c r="Z41" s="166">
        <v>6483520</v>
      </c>
      <c r="AA41" s="168">
        <f t="shared" si="94"/>
        <v>1296704</v>
      </c>
      <c r="AB41" s="102">
        <f>市区町村別_指導対象者群分析!M41</f>
        <v>1035</v>
      </c>
      <c r="AC41" s="141">
        <v>1026</v>
      </c>
      <c r="AD41" s="166">
        <v>524077290</v>
      </c>
      <c r="AE41" s="168">
        <f t="shared" si="95"/>
        <v>510796.57894736843</v>
      </c>
      <c r="AF41" s="102">
        <f>市区町村別_指導対象者群分析!O41</f>
        <v>781</v>
      </c>
      <c r="AG41" s="141">
        <v>779</v>
      </c>
      <c r="AH41" s="166">
        <v>454853740</v>
      </c>
      <c r="AI41" s="168">
        <f t="shared" si="96"/>
        <v>583894.40308087296</v>
      </c>
      <c r="AJ41" s="102">
        <f>市区町村別_指導対象者群分析!Q41</f>
        <v>3295</v>
      </c>
      <c r="AK41" s="141">
        <f t="shared" si="1"/>
        <v>3265</v>
      </c>
      <c r="AL41" s="166">
        <f t="shared" si="1"/>
        <v>1652512830</v>
      </c>
      <c r="AM41" s="168">
        <f t="shared" si="97"/>
        <v>506129.50382848392</v>
      </c>
      <c r="AN41" s="102">
        <f>市区町村別_指導対象者群分析!S41</f>
        <v>239</v>
      </c>
      <c r="AO41" s="141">
        <v>222</v>
      </c>
      <c r="AP41" s="166">
        <v>85709810</v>
      </c>
      <c r="AQ41" s="168">
        <f t="shared" si="12"/>
        <v>386080.22522522521</v>
      </c>
      <c r="AR41" s="102">
        <f>市区町村別_指導対象者群分析!U41</f>
        <v>3056</v>
      </c>
      <c r="AS41" s="141">
        <v>3043</v>
      </c>
      <c r="AT41" s="166">
        <v>1566803020</v>
      </c>
      <c r="AU41" s="168">
        <f t="shared" si="98"/>
        <v>514887.6174827473</v>
      </c>
      <c r="AV41" s="102">
        <f>市区町村別_指導対象者群分析!W41</f>
        <v>6236</v>
      </c>
      <c r="AW41" s="141">
        <v>6236</v>
      </c>
      <c r="AX41" s="166">
        <v>6437867510</v>
      </c>
      <c r="AY41" s="168">
        <f t="shared" si="99"/>
        <v>1032371.3133418858</v>
      </c>
      <c r="AZ41" s="102">
        <f>市区町村別_指導対象者群分析!Y41</f>
        <v>82</v>
      </c>
      <c r="BA41" s="141">
        <v>82</v>
      </c>
      <c r="BB41" s="166">
        <v>33387120</v>
      </c>
      <c r="BC41" s="168">
        <f t="shared" si="100"/>
        <v>407160</v>
      </c>
      <c r="BD41" s="102">
        <f>市区町村別_指導対象者群分析!AA41</f>
        <v>2984</v>
      </c>
      <c r="BE41" s="141">
        <f t="shared" si="2"/>
        <v>2287</v>
      </c>
      <c r="BF41" s="166">
        <f t="shared" si="2"/>
        <v>1661916140</v>
      </c>
      <c r="BG41" s="168">
        <f t="shared" si="101"/>
        <v>726679.55400087452</v>
      </c>
      <c r="BH41" s="102">
        <f>市区町村別_指導対象者群分析!AC41</f>
        <v>817</v>
      </c>
      <c r="BI41" s="141">
        <v>817</v>
      </c>
      <c r="BJ41" s="166">
        <v>835585810</v>
      </c>
      <c r="BK41" s="168">
        <f t="shared" si="102"/>
        <v>1022748.8494492044</v>
      </c>
      <c r="BL41" s="102">
        <f>市区町村別_指導対象者群分析!AE41</f>
        <v>2167</v>
      </c>
      <c r="BM41" s="141">
        <v>1470</v>
      </c>
      <c r="BN41" s="166">
        <v>826330330</v>
      </c>
      <c r="BO41" s="168">
        <f t="shared" si="103"/>
        <v>562129.47619047621</v>
      </c>
      <c r="BP41" s="50"/>
      <c r="BQ41" s="48" t="s">
        <v>6</v>
      </c>
      <c r="BR41" s="104">
        <f t="shared" si="19"/>
        <v>179771.33333333334</v>
      </c>
      <c r="BS41" s="48" t="s">
        <v>6</v>
      </c>
      <c r="BT41" s="104">
        <f t="shared" si="20"/>
        <v>321630</v>
      </c>
      <c r="BU41" s="50"/>
      <c r="BV41" s="48" t="str">
        <f t="shared" si="21"/>
        <v>大東市</v>
      </c>
      <c r="BW41" s="104">
        <f t="shared" si="33"/>
        <v>201307.14285714287</v>
      </c>
      <c r="BX41" s="104">
        <f t="shared" si="22"/>
        <v>252701.5172413793</v>
      </c>
      <c r="BY41" s="104">
        <f t="shared" si="23"/>
        <v>-51395</v>
      </c>
      <c r="BZ41" s="48" t="str">
        <f t="shared" si="24"/>
        <v>河内長野市</v>
      </c>
      <c r="CA41" s="104">
        <f t="shared" si="34"/>
        <v>337857.5</v>
      </c>
      <c r="CB41" s="104">
        <f t="shared" si="25"/>
        <v>561717.74647887319</v>
      </c>
      <c r="CC41" s="104">
        <f t="shared" si="26"/>
        <v>-223860</v>
      </c>
      <c r="CE41" s="104">
        <f t="shared" si="27"/>
        <v>237066.22310057093</v>
      </c>
      <c r="CF41" s="104">
        <f t="shared" si="28"/>
        <v>233043.62124414224</v>
      </c>
      <c r="CG41" s="104">
        <f t="shared" si="29"/>
        <v>4022</v>
      </c>
      <c r="CH41" s="104">
        <f t="shared" si="30"/>
        <v>483059.41614103183</v>
      </c>
      <c r="CI41" s="104">
        <f t="shared" si="31"/>
        <v>477188.58003010537</v>
      </c>
      <c r="CJ41" s="104">
        <f t="shared" si="32"/>
        <v>5870</v>
      </c>
      <c r="CK41" s="104">
        <v>0</v>
      </c>
    </row>
    <row r="42" spans="2:89" s="51" customFormat="1" ht="13.5" customHeight="1">
      <c r="B42" s="54">
        <v>37</v>
      </c>
      <c r="C42" s="47" t="s">
        <v>3</v>
      </c>
      <c r="D42" s="185">
        <f>市区町村別_指導対象者群分析!D42</f>
        <v>46463</v>
      </c>
      <c r="E42" s="141">
        <v>44241</v>
      </c>
      <c r="F42" s="166">
        <v>34938260090</v>
      </c>
      <c r="G42" s="168">
        <f t="shared" si="89"/>
        <v>789725.82197509101</v>
      </c>
      <c r="H42" s="185">
        <f>市区町村別_指導対象者群分析!E42</f>
        <v>14720</v>
      </c>
      <c r="I42" s="141">
        <v>14524</v>
      </c>
      <c r="J42" s="166">
        <v>7392205850</v>
      </c>
      <c r="K42" s="168">
        <f t="shared" si="90"/>
        <v>508964.87537868356</v>
      </c>
      <c r="L42" s="185">
        <f>市区町村別_指導対象者群分析!F42</f>
        <v>31743</v>
      </c>
      <c r="M42" s="141">
        <v>29717</v>
      </c>
      <c r="N42" s="166">
        <v>27546054240</v>
      </c>
      <c r="O42" s="168">
        <f t="shared" si="91"/>
        <v>926945.99858666759</v>
      </c>
      <c r="P42" s="102">
        <f>市区町村別_指導対象者群分析!G42</f>
        <v>2205</v>
      </c>
      <c r="Q42" s="141">
        <v>2176</v>
      </c>
      <c r="R42" s="166">
        <v>1116538750</v>
      </c>
      <c r="S42" s="168">
        <f t="shared" si="92"/>
        <v>513115.234375</v>
      </c>
      <c r="T42" s="102">
        <f>市区町村別_指導対象者群分析!I42</f>
        <v>3936</v>
      </c>
      <c r="U42" s="141">
        <f t="shared" si="0"/>
        <v>3892</v>
      </c>
      <c r="V42" s="166">
        <f t="shared" si="0"/>
        <v>2072346860</v>
      </c>
      <c r="W42" s="168">
        <f t="shared" si="93"/>
        <v>532463.22199383355</v>
      </c>
      <c r="X42" s="102">
        <f>市区町村別_指導対象者群分析!K42</f>
        <v>905</v>
      </c>
      <c r="Y42" s="141">
        <v>898</v>
      </c>
      <c r="Z42" s="166">
        <v>467860860</v>
      </c>
      <c r="AA42" s="168">
        <f t="shared" si="94"/>
        <v>521003.18485523388</v>
      </c>
      <c r="AB42" s="102">
        <f>市区町村別_指導対象者群分析!M42</f>
        <v>3031</v>
      </c>
      <c r="AC42" s="141">
        <v>2994</v>
      </c>
      <c r="AD42" s="166">
        <v>1604486000</v>
      </c>
      <c r="AE42" s="168">
        <f t="shared" si="95"/>
        <v>535900.46760187042</v>
      </c>
      <c r="AF42" s="102">
        <f>市区町村別_指導対象者群分析!O42</f>
        <v>0</v>
      </c>
      <c r="AG42" s="141">
        <v>0</v>
      </c>
      <c r="AH42" s="166">
        <v>0</v>
      </c>
      <c r="AI42" s="168" t="str">
        <f t="shared" si="96"/>
        <v>-</v>
      </c>
      <c r="AJ42" s="102">
        <f>市区町村別_指導対象者群分析!Q42</f>
        <v>8579</v>
      </c>
      <c r="AK42" s="141">
        <f t="shared" si="1"/>
        <v>8456</v>
      </c>
      <c r="AL42" s="166">
        <f t="shared" si="1"/>
        <v>4203320240</v>
      </c>
      <c r="AM42" s="168">
        <f t="shared" si="97"/>
        <v>497081.39072847681</v>
      </c>
      <c r="AN42" s="102">
        <f>市区町村別_指導対象者群分析!S42</f>
        <v>753</v>
      </c>
      <c r="AO42" s="141">
        <v>700</v>
      </c>
      <c r="AP42" s="166">
        <v>156754170</v>
      </c>
      <c r="AQ42" s="168">
        <f t="shared" si="12"/>
        <v>223934.52857142859</v>
      </c>
      <c r="AR42" s="102">
        <f>市区町村別_指導対象者群分析!U42</f>
        <v>7826</v>
      </c>
      <c r="AS42" s="141">
        <v>7756</v>
      </c>
      <c r="AT42" s="166">
        <v>4046566070</v>
      </c>
      <c r="AU42" s="168">
        <f t="shared" si="98"/>
        <v>521733.63460546674</v>
      </c>
      <c r="AV42" s="102">
        <f>市区町村別_指導対象者群分析!W42</f>
        <v>22665</v>
      </c>
      <c r="AW42" s="141">
        <v>22665</v>
      </c>
      <c r="AX42" s="166">
        <v>22467017030</v>
      </c>
      <c r="AY42" s="168">
        <f t="shared" si="99"/>
        <v>991264.81491286121</v>
      </c>
      <c r="AZ42" s="102">
        <f>市区町村別_指導対象者群分析!Y42</f>
        <v>203</v>
      </c>
      <c r="BA42" s="141">
        <v>203</v>
      </c>
      <c r="BB42" s="166">
        <v>113018520</v>
      </c>
      <c r="BC42" s="168">
        <f t="shared" si="100"/>
        <v>556741.47783251235</v>
      </c>
      <c r="BD42" s="102">
        <f>市区町村別_指導対象者群分析!AA42</f>
        <v>8875</v>
      </c>
      <c r="BE42" s="141">
        <f t="shared" si="2"/>
        <v>6849</v>
      </c>
      <c r="BF42" s="166">
        <f t="shared" si="2"/>
        <v>4966018690</v>
      </c>
      <c r="BG42" s="168">
        <f t="shared" si="101"/>
        <v>725072.08205577452</v>
      </c>
      <c r="BH42" s="102">
        <f>市区町村別_指導対象者群分析!AC42</f>
        <v>2529</v>
      </c>
      <c r="BI42" s="141">
        <v>2529</v>
      </c>
      <c r="BJ42" s="166">
        <v>2670471040</v>
      </c>
      <c r="BK42" s="168">
        <f t="shared" si="102"/>
        <v>1055939.5175958876</v>
      </c>
      <c r="BL42" s="102">
        <f>市区町村別_指導対象者群分析!AE42</f>
        <v>6346</v>
      </c>
      <c r="BM42" s="141">
        <v>4320</v>
      </c>
      <c r="BN42" s="166">
        <v>2295547650</v>
      </c>
      <c r="BO42" s="168">
        <f t="shared" si="103"/>
        <v>531376.77083333337</v>
      </c>
      <c r="BP42" s="50"/>
      <c r="BQ42" s="48" t="s">
        <v>52</v>
      </c>
      <c r="BR42" s="104">
        <f t="shared" si="19"/>
        <v>290311.61290322582</v>
      </c>
      <c r="BS42" s="48" t="s">
        <v>52</v>
      </c>
      <c r="BT42" s="104">
        <f t="shared" si="20"/>
        <v>396254</v>
      </c>
      <c r="BU42" s="50"/>
      <c r="BV42" s="48" t="str">
        <f t="shared" si="21"/>
        <v>豊能町</v>
      </c>
      <c r="BW42" s="104">
        <f t="shared" si="33"/>
        <v>200098.48484848486</v>
      </c>
      <c r="BX42" s="104">
        <f t="shared" si="22"/>
        <v>210874.90066225166</v>
      </c>
      <c r="BY42" s="104">
        <f t="shared" si="23"/>
        <v>-10777</v>
      </c>
      <c r="BZ42" s="48" t="str">
        <f t="shared" si="24"/>
        <v>能勢町</v>
      </c>
      <c r="CA42" s="104">
        <f t="shared" si="34"/>
        <v>321630</v>
      </c>
      <c r="CB42" s="104">
        <f t="shared" si="25"/>
        <v>645157.69230769225</v>
      </c>
      <c r="CC42" s="104">
        <f t="shared" si="26"/>
        <v>-323528</v>
      </c>
      <c r="CE42" s="104">
        <f t="shared" si="27"/>
        <v>237066.22310057093</v>
      </c>
      <c r="CF42" s="104">
        <f t="shared" si="28"/>
        <v>233043.62124414224</v>
      </c>
      <c r="CG42" s="104">
        <f t="shared" si="29"/>
        <v>4022</v>
      </c>
      <c r="CH42" s="104">
        <f t="shared" si="30"/>
        <v>483059.41614103183</v>
      </c>
      <c r="CI42" s="104">
        <f t="shared" si="31"/>
        <v>477188.58003010537</v>
      </c>
      <c r="CJ42" s="104">
        <f t="shared" si="32"/>
        <v>5870</v>
      </c>
      <c r="CK42" s="104">
        <v>0</v>
      </c>
    </row>
    <row r="43" spans="2:89" s="51" customFormat="1" ht="13.5" customHeight="1">
      <c r="B43" s="54">
        <v>38</v>
      </c>
      <c r="C43" s="96" t="s">
        <v>45</v>
      </c>
      <c r="D43" s="191">
        <f>市区町村別_指導対象者群分析!D43</f>
        <v>9652</v>
      </c>
      <c r="E43" s="141">
        <v>9241</v>
      </c>
      <c r="F43" s="166">
        <v>7564085760</v>
      </c>
      <c r="G43" s="168">
        <f t="shared" si="89"/>
        <v>818535.41391624277</v>
      </c>
      <c r="H43" s="191">
        <f>市区町村別_指導対象者群分析!E43</f>
        <v>2175</v>
      </c>
      <c r="I43" s="141">
        <v>2160</v>
      </c>
      <c r="J43" s="166">
        <v>1156287570</v>
      </c>
      <c r="K43" s="168">
        <f t="shared" si="90"/>
        <v>535318.3194444445</v>
      </c>
      <c r="L43" s="191">
        <f>市区町村別_指導対象者群分析!F43</f>
        <v>7477</v>
      </c>
      <c r="M43" s="141">
        <v>7081</v>
      </c>
      <c r="N43" s="166">
        <v>6407798190</v>
      </c>
      <c r="O43" s="168">
        <f t="shared" si="91"/>
        <v>904928.42677587911</v>
      </c>
      <c r="P43" s="102">
        <f>市区町村別_指導対象者群分析!G43</f>
        <v>307</v>
      </c>
      <c r="Q43" s="141">
        <v>307</v>
      </c>
      <c r="R43" s="166">
        <v>175036390</v>
      </c>
      <c r="S43" s="168">
        <f t="shared" si="92"/>
        <v>570151.10749185667</v>
      </c>
      <c r="T43" s="102">
        <f>市区町村別_指導対象者群分析!I43</f>
        <v>654</v>
      </c>
      <c r="U43" s="141">
        <f t="shared" si="0"/>
        <v>652</v>
      </c>
      <c r="V43" s="166">
        <f t="shared" si="0"/>
        <v>356897640</v>
      </c>
      <c r="W43" s="168">
        <f t="shared" si="93"/>
        <v>547389.01840490801</v>
      </c>
      <c r="X43" s="102">
        <f>市区町村別_指導対象者群分析!K43</f>
        <v>155</v>
      </c>
      <c r="Y43" s="141">
        <v>155</v>
      </c>
      <c r="Z43" s="166">
        <v>75231100</v>
      </c>
      <c r="AA43" s="168">
        <f t="shared" si="94"/>
        <v>485361.93548387097</v>
      </c>
      <c r="AB43" s="102">
        <f>市区町村別_指導対象者群分析!M43</f>
        <v>499</v>
      </c>
      <c r="AC43" s="141">
        <v>497</v>
      </c>
      <c r="AD43" s="166">
        <v>281666540</v>
      </c>
      <c r="AE43" s="168">
        <f t="shared" si="95"/>
        <v>566733.48088531184</v>
      </c>
      <c r="AF43" s="102">
        <f>市区町村別_指導対象者群分析!O43</f>
        <v>0</v>
      </c>
      <c r="AG43" s="141">
        <v>0</v>
      </c>
      <c r="AH43" s="166">
        <v>0</v>
      </c>
      <c r="AI43" s="168" t="str">
        <f t="shared" si="96"/>
        <v>-</v>
      </c>
      <c r="AJ43" s="102">
        <f>市区町村別_指導対象者群分析!Q43</f>
        <v>1214</v>
      </c>
      <c r="AK43" s="141">
        <f t="shared" si="1"/>
        <v>1201</v>
      </c>
      <c r="AL43" s="166">
        <f t="shared" si="1"/>
        <v>624353540</v>
      </c>
      <c r="AM43" s="168">
        <f t="shared" si="97"/>
        <v>519861.39883430477</v>
      </c>
      <c r="AN43" s="102">
        <f>市区町村別_指導対象者群分析!S43</f>
        <v>97</v>
      </c>
      <c r="AO43" s="141">
        <v>86</v>
      </c>
      <c r="AP43" s="166">
        <v>27036490</v>
      </c>
      <c r="AQ43" s="168">
        <f t="shared" si="12"/>
        <v>314377.79069767444</v>
      </c>
      <c r="AR43" s="102">
        <f>市区町村別_指導対象者群分析!U43</f>
        <v>1117</v>
      </c>
      <c r="AS43" s="141">
        <v>1115</v>
      </c>
      <c r="AT43" s="166">
        <v>597317050</v>
      </c>
      <c r="AU43" s="168">
        <f t="shared" si="98"/>
        <v>535710.35874439462</v>
      </c>
      <c r="AV43" s="102">
        <f>市区町村別_指導対象者群分析!W43</f>
        <v>5668</v>
      </c>
      <c r="AW43" s="141">
        <v>5668</v>
      </c>
      <c r="AX43" s="166">
        <v>5308082400</v>
      </c>
      <c r="AY43" s="168">
        <f t="shared" si="99"/>
        <v>936500.07057163026</v>
      </c>
      <c r="AZ43" s="102">
        <f>市区町村別_指導対象者群分析!Y43</f>
        <v>45</v>
      </c>
      <c r="BA43" s="141">
        <v>45</v>
      </c>
      <c r="BB43" s="166">
        <v>19600710</v>
      </c>
      <c r="BC43" s="168">
        <f t="shared" si="100"/>
        <v>435571.33333333331</v>
      </c>
      <c r="BD43" s="102">
        <f>市区町村別_指導対象者群分析!AA43</f>
        <v>1764</v>
      </c>
      <c r="BE43" s="141">
        <f t="shared" si="2"/>
        <v>1368</v>
      </c>
      <c r="BF43" s="166">
        <f t="shared" si="2"/>
        <v>1080115080</v>
      </c>
      <c r="BG43" s="168">
        <f t="shared" si="101"/>
        <v>789557.80701754382</v>
      </c>
      <c r="BH43" s="102">
        <f>市区町村別_指導対象者群分析!AC43</f>
        <v>494</v>
      </c>
      <c r="BI43" s="141">
        <v>494</v>
      </c>
      <c r="BJ43" s="166">
        <v>518275560</v>
      </c>
      <c r="BK43" s="168">
        <f t="shared" si="102"/>
        <v>1049140.8097165993</v>
      </c>
      <c r="BL43" s="102">
        <f>市区町村別_指導対象者群分析!AE43</f>
        <v>1270</v>
      </c>
      <c r="BM43" s="141">
        <v>874</v>
      </c>
      <c r="BN43" s="166">
        <v>561839520</v>
      </c>
      <c r="BO43" s="168">
        <f t="shared" si="103"/>
        <v>642836.97940503433</v>
      </c>
      <c r="BP43" s="50"/>
      <c r="BQ43" s="48" t="s">
        <v>53</v>
      </c>
      <c r="BR43" s="104">
        <f t="shared" si="19"/>
        <v>171808.61538461538</v>
      </c>
      <c r="BS43" s="48" t="s">
        <v>53</v>
      </c>
      <c r="BT43" s="104">
        <f t="shared" si="20"/>
        <v>518490.625</v>
      </c>
      <c r="BU43" s="50"/>
      <c r="BV43" s="48" t="str">
        <f t="shared" si="21"/>
        <v>八尾市</v>
      </c>
      <c r="BW43" s="104">
        <f t="shared" si="33"/>
        <v>195359.95260663508</v>
      </c>
      <c r="BX43" s="104">
        <f t="shared" si="22"/>
        <v>246812.6735218509</v>
      </c>
      <c r="BY43" s="104">
        <f t="shared" si="23"/>
        <v>-51453</v>
      </c>
      <c r="BZ43" s="48" t="str">
        <f t="shared" si="24"/>
        <v>交野市</v>
      </c>
      <c r="CA43" s="104">
        <f t="shared" si="34"/>
        <v>306405.93220338982</v>
      </c>
      <c r="CB43" s="104">
        <f t="shared" si="25"/>
        <v>459126.61290322582</v>
      </c>
      <c r="CC43" s="104">
        <f t="shared" si="26"/>
        <v>-152721</v>
      </c>
      <c r="CE43" s="104">
        <f t="shared" si="27"/>
        <v>237066.22310057093</v>
      </c>
      <c r="CF43" s="104">
        <f t="shared" si="28"/>
        <v>233043.62124414224</v>
      </c>
      <c r="CG43" s="104">
        <f t="shared" si="29"/>
        <v>4022</v>
      </c>
      <c r="CH43" s="104">
        <f t="shared" si="30"/>
        <v>483059.41614103183</v>
      </c>
      <c r="CI43" s="104">
        <f t="shared" si="31"/>
        <v>477188.58003010537</v>
      </c>
      <c r="CJ43" s="104">
        <f t="shared" si="32"/>
        <v>5870</v>
      </c>
      <c r="CK43" s="104">
        <v>0</v>
      </c>
    </row>
    <row r="44" spans="2:89" s="51" customFormat="1" ht="13.5" customHeight="1">
      <c r="B44" s="54">
        <v>39</v>
      </c>
      <c r="C44" s="96" t="s">
        <v>8</v>
      </c>
      <c r="D44" s="191">
        <f>市区町村別_指導対象者群分析!D44</f>
        <v>55608</v>
      </c>
      <c r="E44" s="141">
        <v>53094</v>
      </c>
      <c r="F44" s="166">
        <v>41594990160</v>
      </c>
      <c r="G44" s="168">
        <f t="shared" si="89"/>
        <v>783421.67024522542</v>
      </c>
      <c r="H44" s="191">
        <f>市区町村別_指導対象者群分析!E44</f>
        <v>15601</v>
      </c>
      <c r="I44" s="141">
        <v>15456</v>
      </c>
      <c r="J44" s="166">
        <v>7869263100</v>
      </c>
      <c r="K44" s="168">
        <f t="shared" si="90"/>
        <v>509139.69332298136</v>
      </c>
      <c r="L44" s="191">
        <f>市区町村別_指導対象者群分析!F44</f>
        <v>40007</v>
      </c>
      <c r="M44" s="141">
        <v>37638</v>
      </c>
      <c r="N44" s="166">
        <v>33725727060</v>
      </c>
      <c r="O44" s="168">
        <f t="shared" si="91"/>
        <v>896055.23832297151</v>
      </c>
      <c r="P44" s="102">
        <f>市区町村別_指導対象者群分析!G44</f>
        <v>2397</v>
      </c>
      <c r="Q44" s="141">
        <v>2382</v>
      </c>
      <c r="R44" s="166">
        <v>1143526620</v>
      </c>
      <c r="S44" s="168">
        <f t="shared" si="92"/>
        <v>480069.94962216623</v>
      </c>
      <c r="T44" s="102">
        <f>市区町村別_指導対象者群分析!I44</f>
        <v>4248</v>
      </c>
      <c r="U44" s="141">
        <f t="shared" si="0"/>
        <v>4220</v>
      </c>
      <c r="V44" s="166">
        <f t="shared" si="0"/>
        <v>2195287040</v>
      </c>
      <c r="W44" s="168">
        <f t="shared" si="93"/>
        <v>520210.19905213272</v>
      </c>
      <c r="X44" s="102">
        <f>市区町村別_指導対象者群分析!K44</f>
        <v>1424</v>
      </c>
      <c r="Y44" s="141">
        <v>1416</v>
      </c>
      <c r="Z44" s="166">
        <v>750652450</v>
      </c>
      <c r="AA44" s="168">
        <f t="shared" si="94"/>
        <v>530121.78672316379</v>
      </c>
      <c r="AB44" s="102">
        <f>市区町村別_指導対象者群分析!M44</f>
        <v>2824</v>
      </c>
      <c r="AC44" s="141">
        <v>2804</v>
      </c>
      <c r="AD44" s="166">
        <v>1444634590</v>
      </c>
      <c r="AE44" s="168">
        <f t="shared" si="95"/>
        <v>515204.91797432239</v>
      </c>
      <c r="AF44" s="102">
        <f>市区町村別_指導対象者群分析!O44</f>
        <v>23</v>
      </c>
      <c r="AG44" s="141">
        <v>23</v>
      </c>
      <c r="AH44" s="166">
        <v>9509820</v>
      </c>
      <c r="AI44" s="168">
        <f t="shared" si="96"/>
        <v>413470.4347826087</v>
      </c>
      <c r="AJ44" s="102">
        <f>市区町村別_指導対象者群分析!Q44</f>
        <v>8933</v>
      </c>
      <c r="AK44" s="141">
        <f t="shared" si="1"/>
        <v>8831</v>
      </c>
      <c r="AL44" s="166">
        <f t="shared" si="1"/>
        <v>4520939620</v>
      </c>
      <c r="AM44" s="168">
        <f t="shared" si="97"/>
        <v>511939.71464160347</v>
      </c>
      <c r="AN44" s="102">
        <f>市区町村別_指導対象者群分析!S44</f>
        <v>804</v>
      </c>
      <c r="AO44" s="141">
        <v>731</v>
      </c>
      <c r="AP44" s="166">
        <v>166601870</v>
      </c>
      <c r="AQ44" s="168">
        <f t="shared" si="12"/>
        <v>227909.53488372092</v>
      </c>
      <c r="AR44" s="102">
        <f>市区町村別_指導対象者群分析!U44</f>
        <v>8129</v>
      </c>
      <c r="AS44" s="141">
        <v>8100</v>
      </c>
      <c r="AT44" s="166">
        <v>4354337750</v>
      </c>
      <c r="AU44" s="168">
        <f t="shared" si="98"/>
        <v>537572.56172839506</v>
      </c>
      <c r="AV44" s="102">
        <f>市区町村別_指導対象者群分析!W44</f>
        <v>28737</v>
      </c>
      <c r="AW44" s="141">
        <v>28737</v>
      </c>
      <c r="AX44" s="166">
        <v>27732819660</v>
      </c>
      <c r="AY44" s="168">
        <f t="shared" si="99"/>
        <v>965056.18749347527</v>
      </c>
      <c r="AZ44" s="102">
        <f>市区町村別_指導対象者群分析!Y44</f>
        <v>251</v>
      </c>
      <c r="BA44" s="141">
        <v>251</v>
      </c>
      <c r="BB44" s="166">
        <v>115795550</v>
      </c>
      <c r="BC44" s="168">
        <f t="shared" si="100"/>
        <v>461336.85258964141</v>
      </c>
      <c r="BD44" s="102">
        <f>市区町村別_指導対象者群分析!AA44</f>
        <v>11019</v>
      </c>
      <c r="BE44" s="141">
        <f t="shared" si="2"/>
        <v>8650</v>
      </c>
      <c r="BF44" s="166">
        <f t="shared" si="2"/>
        <v>5877111850</v>
      </c>
      <c r="BG44" s="168">
        <f t="shared" si="101"/>
        <v>679434.89595375722</v>
      </c>
      <c r="BH44" s="102">
        <f>市区町村別_指導対象者群分析!AC44</f>
        <v>3070</v>
      </c>
      <c r="BI44" s="141">
        <v>3070</v>
      </c>
      <c r="BJ44" s="166">
        <v>3148083180</v>
      </c>
      <c r="BK44" s="168">
        <f t="shared" si="102"/>
        <v>1025434.2605863193</v>
      </c>
      <c r="BL44" s="102">
        <f>市区町村別_指導対象者群分析!AE44</f>
        <v>7949</v>
      </c>
      <c r="BM44" s="141">
        <v>5580</v>
      </c>
      <c r="BN44" s="166">
        <v>2729028670</v>
      </c>
      <c r="BO44" s="168">
        <f t="shared" si="103"/>
        <v>489073.23835125449</v>
      </c>
      <c r="BP44" s="50"/>
      <c r="BQ44" s="48" t="s">
        <v>54</v>
      </c>
      <c r="BR44" s="104">
        <f t="shared" si="19"/>
        <v>526063.75</v>
      </c>
      <c r="BS44" s="48" t="s">
        <v>54</v>
      </c>
      <c r="BT44" s="104">
        <f t="shared" si="20"/>
        <v>510918.33333333331</v>
      </c>
      <c r="BU44" s="50"/>
      <c r="BV44" s="48" t="str">
        <f t="shared" si="21"/>
        <v>能勢町</v>
      </c>
      <c r="BW44" s="104">
        <f t="shared" si="33"/>
        <v>179771.33333333334</v>
      </c>
      <c r="BX44" s="104">
        <f t="shared" si="22"/>
        <v>126094.28571428571</v>
      </c>
      <c r="BY44" s="104">
        <f t="shared" si="23"/>
        <v>53677</v>
      </c>
      <c r="BZ44" s="48" t="str">
        <f t="shared" si="24"/>
        <v>阪南市</v>
      </c>
      <c r="CA44" s="104">
        <f t="shared" si="34"/>
        <v>254853.125</v>
      </c>
      <c r="CB44" s="104">
        <f t="shared" si="25"/>
        <v>544089.33333333337</v>
      </c>
      <c r="CC44" s="104">
        <f t="shared" si="26"/>
        <v>-289236</v>
      </c>
      <c r="CE44" s="104">
        <f t="shared" si="27"/>
        <v>237066.22310057093</v>
      </c>
      <c r="CF44" s="104">
        <f t="shared" si="28"/>
        <v>233043.62124414224</v>
      </c>
      <c r="CG44" s="104">
        <f t="shared" si="29"/>
        <v>4022</v>
      </c>
      <c r="CH44" s="104">
        <f t="shared" si="30"/>
        <v>483059.41614103183</v>
      </c>
      <c r="CI44" s="104">
        <f t="shared" si="31"/>
        <v>477188.58003010537</v>
      </c>
      <c r="CJ44" s="104">
        <f t="shared" si="32"/>
        <v>5870</v>
      </c>
      <c r="CK44" s="104">
        <v>0</v>
      </c>
    </row>
    <row r="45" spans="2:89" s="51" customFormat="1" ht="13.5" customHeight="1">
      <c r="B45" s="54">
        <v>40</v>
      </c>
      <c r="C45" s="96" t="s">
        <v>46</v>
      </c>
      <c r="D45" s="191">
        <f>市区町村別_指導対象者群分析!D45</f>
        <v>11748</v>
      </c>
      <c r="E45" s="141">
        <v>11129</v>
      </c>
      <c r="F45" s="166">
        <v>9281116390</v>
      </c>
      <c r="G45" s="168">
        <f t="shared" si="89"/>
        <v>833957.80303711025</v>
      </c>
      <c r="H45" s="191">
        <f>市区町村別_指導対象者群分析!E45</f>
        <v>2060</v>
      </c>
      <c r="I45" s="141">
        <v>2023</v>
      </c>
      <c r="J45" s="166">
        <v>1017354670</v>
      </c>
      <c r="K45" s="168">
        <f t="shared" si="90"/>
        <v>502894.05338606029</v>
      </c>
      <c r="L45" s="191">
        <f>市区町村別_指導対象者群分析!F45</f>
        <v>9688</v>
      </c>
      <c r="M45" s="141">
        <v>9106</v>
      </c>
      <c r="N45" s="166">
        <v>8263761720</v>
      </c>
      <c r="O45" s="168">
        <f t="shared" si="91"/>
        <v>907507.32703711838</v>
      </c>
      <c r="P45" s="102">
        <f>市区町村別_指導対象者群分析!G45</f>
        <v>255</v>
      </c>
      <c r="Q45" s="141">
        <v>247</v>
      </c>
      <c r="R45" s="166">
        <v>135262710</v>
      </c>
      <c r="S45" s="168">
        <f t="shared" si="92"/>
        <v>547622.30769230775</v>
      </c>
      <c r="T45" s="102">
        <f>市区町村別_指導対象者群分析!I45</f>
        <v>642</v>
      </c>
      <c r="U45" s="141">
        <f t="shared" si="0"/>
        <v>638</v>
      </c>
      <c r="V45" s="166">
        <f t="shared" si="0"/>
        <v>324042650</v>
      </c>
      <c r="W45" s="168">
        <f t="shared" si="93"/>
        <v>507903.84012539184</v>
      </c>
      <c r="X45" s="102">
        <f>市区町村別_指導対象者群分析!K45</f>
        <v>187</v>
      </c>
      <c r="Y45" s="141">
        <v>187</v>
      </c>
      <c r="Z45" s="166">
        <v>100751950</v>
      </c>
      <c r="AA45" s="168">
        <f t="shared" si="94"/>
        <v>538780.48128342244</v>
      </c>
      <c r="AB45" s="102">
        <f>市区町村別_指導対象者群分析!M45</f>
        <v>455</v>
      </c>
      <c r="AC45" s="141">
        <v>451</v>
      </c>
      <c r="AD45" s="166">
        <v>223290700</v>
      </c>
      <c r="AE45" s="168">
        <f t="shared" si="95"/>
        <v>495101.33037694014</v>
      </c>
      <c r="AF45" s="102">
        <f>市区町村別_指導対象者群分析!O45</f>
        <v>0</v>
      </c>
      <c r="AG45" s="141">
        <v>0</v>
      </c>
      <c r="AH45" s="166">
        <v>0</v>
      </c>
      <c r="AI45" s="168" t="str">
        <f t="shared" si="96"/>
        <v>-</v>
      </c>
      <c r="AJ45" s="102">
        <f>市区町村別_指導対象者群分析!Q45</f>
        <v>1163</v>
      </c>
      <c r="AK45" s="141">
        <f t="shared" si="1"/>
        <v>1138</v>
      </c>
      <c r="AL45" s="166">
        <f t="shared" si="1"/>
        <v>558049310</v>
      </c>
      <c r="AM45" s="168">
        <f t="shared" si="97"/>
        <v>490377.24956063268</v>
      </c>
      <c r="AN45" s="102">
        <f>市区町村別_指導対象者群分析!S45</f>
        <v>114</v>
      </c>
      <c r="AO45" s="141">
        <v>100</v>
      </c>
      <c r="AP45" s="166">
        <v>20548830</v>
      </c>
      <c r="AQ45" s="168">
        <f t="shared" si="12"/>
        <v>205488.3</v>
      </c>
      <c r="AR45" s="102">
        <f>市区町村別_指導対象者群分析!U45</f>
        <v>1049</v>
      </c>
      <c r="AS45" s="141">
        <v>1038</v>
      </c>
      <c r="AT45" s="166">
        <v>537500480</v>
      </c>
      <c r="AU45" s="168">
        <f t="shared" si="98"/>
        <v>517823.19845857419</v>
      </c>
      <c r="AV45" s="102">
        <f>市区町村別_指導対象者群分析!W45</f>
        <v>7230</v>
      </c>
      <c r="AW45" s="141">
        <v>7230</v>
      </c>
      <c r="AX45" s="166">
        <v>6822535050</v>
      </c>
      <c r="AY45" s="168">
        <f t="shared" si="99"/>
        <v>943642.46887966804</v>
      </c>
      <c r="AZ45" s="102">
        <f>市区町村別_指導対象者群分析!Y45</f>
        <v>62</v>
      </c>
      <c r="BA45" s="141">
        <v>62</v>
      </c>
      <c r="BB45" s="166">
        <v>27807660</v>
      </c>
      <c r="BC45" s="168">
        <f t="shared" si="100"/>
        <v>448510.6451612903</v>
      </c>
      <c r="BD45" s="102">
        <f>市区町村別_指導対象者群分析!AA45</f>
        <v>2396</v>
      </c>
      <c r="BE45" s="141">
        <f t="shared" si="2"/>
        <v>1814</v>
      </c>
      <c r="BF45" s="166">
        <f t="shared" si="2"/>
        <v>1413419010</v>
      </c>
      <c r="BG45" s="168">
        <f t="shared" si="101"/>
        <v>779172.55237045209</v>
      </c>
      <c r="BH45" s="102">
        <f>市区町村別_指導対象者群分析!AC45</f>
        <v>591</v>
      </c>
      <c r="BI45" s="141">
        <v>591</v>
      </c>
      <c r="BJ45" s="166">
        <v>585295540</v>
      </c>
      <c r="BK45" s="168">
        <f t="shared" si="102"/>
        <v>990347.78341793572</v>
      </c>
      <c r="BL45" s="102">
        <f>市区町村別_指導対象者群分析!AE45</f>
        <v>1805</v>
      </c>
      <c r="BM45" s="141">
        <v>1223</v>
      </c>
      <c r="BN45" s="166">
        <v>828123470</v>
      </c>
      <c r="BO45" s="168">
        <f t="shared" si="103"/>
        <v>677124.66884709732</v>
      </c>
      <c r="BP45" s="50"/>
      <c r="BQ45" s="48" t="s">
        <v>55</v>
      </c>
      <c r="BR45" s="104">
        <f t="shared" si="19"/>
        <v>205834.4</v>
      </c>
      <c r="BS45" s="48" t="s">
        <v>55</v>
      </c>
      <c r="BT45" s="104">
        <f t="shared" si="20"/>
        <v>251428</v>
      </c>
      <c r="BU45" s="50"/>
      <c r="BV45" s="48" t="str">
        <f t="shared" si="21"/>
        <v>泉佐野市</v>
      </c>
      <c r="BW45" s="104">
        <f t="shared" si="33"/>
        <v>176722.28260869565</v>
      </c>
      <c r="BX45" s="104">
        <f t="shared" si="22"/>
        <v>249053.69565217392</v>
      </c>
      <c r="BY45" s="104">
        <f t="shared" si="23"/>
        <v>-72332</v>
      </c>
      <c r="BZ45" s="48" t="str">
        <f t="shared" si="24"/>
        <v>岬町</v>
      </c>
      <c r="CA45" s="104">
        <f t="shared" si="34"/>
        <v>251428</v>
      </c>
      <c r="CB45" s="104">
        <f t="shared" si="25"/>
        <v>258459.09090909091</v>
      </c>
      <c r="CC45" s="104">
        <f t="shared" si="26"/>
        <v>-7031</v>
      </c>
      <c r="CE45" s="104">
        <f t="shared" si="27"/>
        <v>237066.22310057093</v>
      </c>
      <c r="CF45" s="104">
        <f t="shared" si="28"/>
        <v>233043.62124414224</v>
      </c>
      <c r="CG45" s="104">
        <f t="shared" si="29"/>
        <v>4022</v>
      </c>
      <c r="CH45" s="104">
        <f t="shared" si="30"/>
        <v>483059.41614103183</v>
      </c>
      <c r="CI45" s="104">
        <f t="shared" si="31"/>
        <v>477188.58003010537</v>
      </c>
      <c r="CJ45" s="104">
        <f t="shared" si="32"/>
        <v>5870</v>
      </c>
      <c r="CK45" s="104">
        <v>0</v>
      </c>
    </row>
    <row r="46" spans="2:89" s="51" customFormat="1" ht="13.5" customHeight="1">
      <c r="B46" s="54">
        <v>41</v>
      </c>
      <c r="C46" s="96" t="s">
        <v>13</v>
      </c>
      <c r="D46" s="191">
        <f>市区町村別_指導対象者群分析!D46</f>
        <v>21732</v>
      </c>
      <c r="E46" s="141">
        <v>20535</v>
      </c>
      <c r="F46" s="166">
        <v>16883029530</v>
      </c>
      <c r="G46" s="168">
        <f>IFERROR(F46/E46,"-")</f>
        <v>822158.73046018986</v>
      </c>
      <c r="H46" s="191">
        <f>市区町村別_指導対象者群分析!E46</f>
        <v>2620</v>
      </c>
      <c r="I46" s="141">
        <v>2576</v>
      </c>
      <c r="J46" s="166">
        <v>1186777150</v>
      </c>
      <c r="K46" s="168">
        <f>IFERROR(J46/I46,"-")</f>
        <v>460705.4153726708</v>
      </c>
      <c r="L46" s="191">
        <f>市区町村別_指導対象者群分析!F46</f>
        <v>19112</v>
      </c>
      <c r="M46" s="141">
        <v>17959</v>
      </c>
      <c r="N46" s="166">
        <v>15696252380</v>
      </c>
      <c r="O46" s="168">
        <f>IFERROR(N46/M46,"-")</f>
        <v>874004.80984464614</v>
      </c>
      <c r="P46" s="102">
        <f>市区町村別_指導対象者群分析!G46</f>
        <v>263</v>
      </c>
      <c r="Q46" s="141">
        <v>259</v>
      </c>
      <c r="R46" s="166">
        <v>119307560</v>
      </c>
      <c r="S46" s="168">
        <f>IFERROR(R46/Q46,"-")</f>
        <v>460646.94980694982</v>
      </c>
      <c r="T46" s="102">
        <f>市区町村別_指導対象者群分析!I46</f>
        <v>691</v>
      </c>
      <c r="U46" s="141">
        <f t="shared" si="0"/>
        <v>686</v>
      </c>
      <c r="V46" s="166">
        <f t="shared" si="0"/>
        <v>329139940</v>
      </c>
      <c r="W46" s="168">
        <f>IFERROR(V46/U46,"-")</f>
        <v>479795.83090379008</v>
      </c>
      <c r="X46" s="102">
        <f>市区町村別_指導対象者群分析!K46</f>
        <v>176</v>
      </c>
      <c r="Y46" s="141">
        <v>174</v>
      </c>
      <c r="Z46" s="166">
        <v>83224960</v>
      </c>
      <c r="AA46" s="168">
        <f>IFERROR(Z46/Y46,"-")</f>
        <v>478304.36781609198</v>
      </c>
      <c r="AB46" s="102">
        <f>市区町村別_指導対象者群分析!M46</f>
        <v>515</v>
      </c>
      <c r="AC46" s="141">
        <v>512</v>
      </c>
      <c r="AD46" s="166">
        <v>245914980</v>
      </c>
      <c r="AE46" s="168">
        <f>IFERROR(AD46/AC46,"-")</f>
        <v>480302.6953125</v>
      </c>
      <c r="AF46" s="102">
        <f>市区町村別_指導対象者群分析!O46</f>
        <v>0</v>
      </c>
      <c r="AG46" s="141">
        <v>0</v>
      </c>
      <c r="AH46" s="166">
        <v>0</v>
      </c>
      <c r="AI46" s="168" t="str">
        <f>IFERROR(AH46/AG46,"-")</f>
        <v>-</v>
      </c>
      <c r="AJ46" s="102">
        <f>市区町村別_指導対象者群分析!Q46</f>
        <v>1666</v>
      </c>
      <c r="AK46" s="141">
        <f t="shared" si="1"/>
        <v>1631</v>
      </c>
      <c r="AL46" s="166">
        <f t="shared" si="1"/>
        <v>738329650</v>
      </c>
      <c r="AM46" s="168">
        <f>IFERROR(AL46/AK46,"-")</f>
        <v>452685.2544451257</v>
      </c>
      <c r="AN46" s="102">
        <f>市区町村別_指導対象者群分析!S46</f>
        <v>206</v>
      </c>
      <c r="AO46" s="141">
        <v>182</v>
      </c>
      <c r="AP46" s="166">
        <v>31944900</v>
      </c>
      <c r="AQ46" s="168">
        <f t="shared" si="12"/>
        <v>175521.42857142858</v>
      </c>
      <c r="AR46" s="102">
        <f>市区町村別_指導対象者群分析!U46</f>
        <v>1460</v>
      </c>
      <c r="AS46" s="141">
        <v>1449</v>
      </c>
      <c r="AT46" s="166">
        <v>706384750</v>
      </c>
      <c r="AU46" s="168">
        <f>IFERROR(AT46/AS46,"-")</f>
        <v>487498.10213940649</v>
      </c>
      <c r="AV46" s="102">
        <f>市区町村別_指導対象者群分析!W46</f>
        <v>14197</v>
      </c>
      <c r="AW46" s="141">
        <v>14197</v>
      </c>
      <c r="AX46" s="166">
        <v>13080559540</v>
      </c>
      <c r="AY46" s="168">
        <f>IFERROR(AX46/AW46,"-")</f>
        <v>921360.81848277804</v>
      </c>
      <c r="AZ46" s="102">
        <f>市区町村別_指導対象者群分析!Y46</f>
        <v>134</v>
      </c>
      <c r="BA46" s="141">
        <v>134</v>
      </c>
      <c r="BB46" s="166">
        <v>52711180</v>
      </c>
      <c r="BC46" s="168">
        <f>IFERROR(BB46/BA46,"-")</f>
        <v>393367.01492537314</v>
      </c>
      <c r="BD46" s="102">
        <f>市区町村別_指導対象者群分析!AA46</f>
        <v>4781</v>
      </c>
      <c r="BE46" s="141">
        <f t="shared" si="2"/>
        <v>3628</v>
      </c>
      <c r="BF46" s="166">
        <f t="shared" si="2"/>
        <v>2562981660</v>
      </c>
      <c r="BG46" s="168">
        <f>IFERROR(BF46/BE46,"-")</f>
        <v>706444.77949283354</v>
      </c>
      <c r="BH46" s="102">
        <f>市区町村別_指導対象者群分析!AC46</f>
        <v>1517</v>
      </c>
      <c r="BI46" s="141">
        <v>1517</v>
      </c>
      <c r="BJ46" s="166">
        <v>1460241480</v>
      </c>
      <c r="BK46" s="168">
        <f>IFERROR(BJ46/BI46,"-")</f>
        <v>962585.0230718524</v>
      </c>
      <c r="BL46" s="102">
        <f>市区町村別_指導対象者群分析!AE46</f>
        <v>3264</v>
      </c>
      <c r="BM46" s="141">
        <v>2111</v>
      </c>
      <c r="BN46" s="166">
        <v>1102740180</v>
      </c>
      <c r="BO46" s="168">
        <f>IFERROR(BN46/BM46,"-")</f>
        <v>522378.10516342963</v>
      </c>
      <c r="BP46" s="50"/>
      <c r="BQ46" s="48" t="s">
        <v>31</v>
      </c>
      <c r="BR46" s="104">
        <f t="shared" si="19"/>
        <v>224805</v>
      </c>
      <c r="BS46" s="48" t="s">
        <v>31</v>
      </c>
      <c r="BT46" s="104">
        <f t="shared" si="20"/>
        <v>39575</v>
      </c>
      <c r="BU46" s="50"/>
      <c r="BV46" s="48" t="str">
        <f t="shared" si="21"/>
        <v>守口市</v>
      </c>
      <c r="BW46" s="104">
        <f t="shared" si="33"/>
        <v>175521.42857142858</v>
      </c>
      <c r="BX46" s="104">
        <f t="shared" si="22"/>
        <v>207501.85185185185</v>
      </c>
      <c r="BY46" s="104">
        <f t="shared" si="23"/>
        <v>-31981</v>
      </c>
      <c r="BZ46" s="48" t="str">
        <f t="shared" si="24"/>
        <v>泉南市</v>
      </c>
      <c r="CA46" s="104">
        <f t="shared" si="34"/>
        <v>245208.57142857142</v>
      </c>
      <c r="CB46" s="104">
        <f t="shared" si="25"/>
        <v>338400.63829787233</v>
      </c>
      <c r="CC46" s="104">
        <f t="shared" si="26"/>
        <v>-93192</v>
      </c>
      <c r="CE46" s="104">
        <f t="shared" si="27"/>
        <v>237066.22310057093</v>
      </c>
      <c r="CF46" s="104">
        <f t="shared" si="28"/>
        <v>233043.62124414224</v>
      </c>
      <c r="CG46" s="104">
        <f t="shared" si="29"/>
        <v>4022</v>
      </c>
      <c r="CH46" s="104">
        <f t="shared" si="30"/>
        <v>483059.41614103183</v>
      </c>
      <c r="CI46" s="104">
        <f t="shared" si="31"/>
        <v>477188.58003010537</v>
      </c>
      <c r="CJ46" s="104">
        <f t="shared" si="32"/>
        <v>5870</v>
      </c>
      <c r="CK46" s="104">
        <v>0</v>
      </c>
    </row>
    <row r="47" spans="2:89" s="51" customFormat="1" ht="13.5" customHeight="1">
      <c r="B47" s="54">
        <v>42</v>
      </c>
      <c r="C47" s="96" t="s">
        <v>14</v>
      </c>
      <c r="D47" s="191">
        <f>市区町村別_指導対象者群分析!D47</f>
        <v>58254</v>
      </c>
      <c r="E47" s="141">
        <v>55296</v>
      </c>
      <c r="F47" s="166">
        <v>41775604580</v>
      </c>
      <c r="G47" s="168">
        <f t="shared" ref="G47:G53" si="104">IFERROR(F47/E47,"-")</f>
        <v>755490.53421585646</v>
      </c>
      <c r="H47" s="191">
        <f>市区町村別_指導対象者群分析!E47</f>
        <v>11355</v>
      </c>
      <c r="I47" s="141">
        <v>11192</v>
      </c>
      <c r="J47" s="166">
        <v>5315819070</v>
      </c>
      <c r="K47" s="168">
        <f t="shared" ref="K47:K53" si="105">IFERROR(J47/I47,"-")</f>
        <v>474965.9640814868</v>
      </c>
      <c r="L47" s="191">
        <f>市区町村別_指導対象者群分析!F47</f>
        <v>46899</v>
      </c>
      <c r="M47" s="141">
        <v>44104</v>
      </c>
      <c r="N47" s="166">
        <v>36459785510</v>
      </c>
      <c r="O47" s="168">
        <f t="shared" ref="O47:O53" si="106">IFERROR(N47/M47,"-")</f>
        <v>826677.5238073644</v>
      </c>
      <c r="P47" s="102">
        <f>市区町村別_指導対象者群分析!G47</f>
        <v>1699</v>
      </c>
      <c r="Q47" s="141">
        <v>1683</v>
      </c>
      <c r="R47" s="166">
        <v>835050910</v>
      </c>
      <c r="S47" s="168">
        <f t="shared" ref="S47:S53" si="107">IFERROR(R47/Q47,"-")</f>
        <v>496168.09863339277</v>
      </c>
      <c r="T47" s="102">
        <f>市区町村別_指導対象者群分析!I47</f>
        <v>3074</v>
      </c>
      <c r="U47" s="141">
        <f t="shared" si="0"/>
        <v>3048</v>
      </c>
      <c r="V47" s="166">
        <f t="shared" si="0"/>
        <v>1512677520</v>
      </c>
      <c r="W47" s="168">
        <f t="shared" ref="W47:W53" si="108">IFERROR(V47/U47,"-")</f>
        <v>496285.2755905512</v>
      </c>
      <c r="X47" s="102">
        <f>市区町村別_指導対象者群分析!K47</f>
        <v>920</v>
      </c>
      <c r="Y47" s="141">
        <v>915</v>
      </c>
      <c r="Z47" s="166">
        <v>469914690</v>
      </c>
      <c r="AA47" s="168">
        <f t="shared" ref="AA47:AA53" si="109">IFERROR(Z47/Y47,"-")</f>
        <v>513567.96721311478</v>
      </c>
      <c r="AB47" s="102">
        <f>市区町村別_指導対象者群分析!M47</f>
        <v>2154</v>
      </c>
      <c r="AC47" s="141">
        <v>2133</v>
      </c>
      <c r="AD47" s="166">
        <v>1042762830</v>
      </c>
      <c r="AE47" s="168">
        <f t="shared" ref="AE47:AE53" si="110">IFERROR(AD47/AC47,"-")</f>
        <v>488871.46272855136</v>
      </c>
      <c r="AF47" s="102">
        <f>市区町村別_指導対象者群分析!O47</f>
        <v>1</v>
      </c>
      <c r="AG47" s="141">
        <v>1</v>
      </c>
      <c r="AH47" s="166">
        <v>144440</v>
      </c>
      <c r="AI47" s="168">
        <f t="shared" ref="AI47:AI53" si="111">IFERROR(AH47/AG47,"-")</f>
        <v>144440</v>
      </c>
      <c r="AJ47" s="102">
        <f>市区町村別_指導対象者群分析!Q47</f>
        <v>6581</v>
      </c>
      <c r="AK47" s="141">
        <f t="shared" si="1"/>
        <v>6460</v>
      </c>
      <c r="AL47" s="166">
        <f t="shared" si="1"/>
        <v>2967946200</v>
      </c>
      <c r="AM47" s="168">
        <f t="shared" ref="AM47:AM53" si="112">IFERROR(AL47/AK47,"-")</f>
        <v>459434.39628482971</v>
      </c>
      <c r="AN47" s="102">
        <f>市区町村別_指導対象者群分析!S47</f>
        <v>729</v>
      </c>
      <c r="AO47" s="141">
        <v>671</v>
      </c>
      <c r="AP47" s="166">
        <v>143754820</v>
      </c>
      <c r="AQ47" s="168">
        <f t="shared" si="12"/>
        <v>214239.67213114753</v>
      </c>
      <c r="AR47" s="102">
        <f>市区町村別_指導対象者群分析!U47</f>
        <v>5852</v>
      </c>
      <c r="AS47" s="141">
        <v>5789</v>
      </c>
      <c r="AT47" s="166">
        <v>2824191380</v>
      </c>
      <c r="AU47" s="168">
        <f t="shared" ref="AU47:AU53" si="113">IFERROR(AT47/AS47,"-")</f>
        <v>487854.79011919157</v>
      </c>
      <c r="AV47" s="102">
        <f>市区町村別_指導対象者群分析!W47</f>
        <v>34069</v>
      </c>
      <c r="AW47" s="141">
        <v>34069</v>
      </c>
      <c r="AX47" s="166">
        <v>29966054980</v>
      </c>
      <c r="AY47" s="168">
        <f t="shared" ref="AY47:AY53" si="114">IFERROR(AX47/AW47,"-")</f>
        <v>879569.5494437759</v>
      </c>
      <c r="AZ47" s="102">
        <f>市区町村別_指導対象者群分析!Y47</f>
        <v>309</v>
      </c>
      <c r="BA47" s="141">
        <v>309</v>
      </c>
      <c r="BB47" s="166">
        <v>126421600</v>
      </c>
      <c r="BC47" s="168">
        <f t="shared" ref="BC47:BC53" si="115">IFERROR(BB47/BA47,"-")</f>
        <v>409131.39158576052</v>
      </c>
      <c r="BD47" s="102">
        <f>市区町村別_指導対象者群分析!AA47</f>
        <v>12521</v>
      </c>
      <c r="BE47" s="141">
        <f t="shared" si="2"/>
        <v>9726</v>
      </c>
      <c r="BF47" s="166">
        <f t="shared" si="2"/>
        <v>6367308930</v>
      </c>
      <c r="BG47" s="168">
        <f t="shared" ref="BG47:BG53" si="116">IFERROR(BF47/BE47,"-")</f>
        <v>654668.81863047497</v>
      </c>
      <c r="BH47" s="102">
        <f>市区町村別_指導対象者群分析!AC47</f>
        <v>3790</v>
      </c>
      <c r="BI47" s="141">
        <v>3790</v>
      </c>
      <c r="BJ47" s="166">
        <v>3681171800</v>
      </c>
      <c r="BK47" s="168">
        <f t="shared" ref="BK47:BK53" si="117">IFERROR(BJ47/BI47,"-")</f>
        <v>971285.43535620056</v>
      </c>
      <c r="BL47" s="102">
        <f>市区町村別_指導対象者群分析!AE47</f>
        <v>8731</v>
      </c>
      <c r="BM47" s="141">
        <v>5936</v>
      </c>
      <c r="BN47" s="166">
        <v>2686137130</v>
      </c>
      <c r="BO47" s="168">
        <f t="shared" ref="BO47:BO53" si="118">IFERROR(BN47/BM47,"-")</f>
        <v>452516.36287061992</v>
      </c>
      <c r="BP47" s="50"/>
      <c r="BQ47" s="48" t="s">
        <v>32</v>
      </c>
      <c r="BR47" s="104">
        <f t="shared" si="19"/>
        <v>201405</v>
      </c>
      <c r="BS47" s="48" t="s">
        <v>32</v>
      </c>
      <c r="BT47" s="104">
        <f t="shared" si="20"/>
        <v>672788</v>
      </c>
      <c r="BU47" s="50"/>
      <c r="BV47" s="48" t="str">
        <f t="shared" si="21"/>
        <v>熊取町</v>
      </c>
      <c r="BW47" s="104">
        <f t="shared" si="33"/>
        <v>171808.61538461538</v>
      </c>
      <c r="BX47" s="104">
        <f t="shared" si="22"/>
        <v>192692.5</v>
      </c>
      <c r="BY47" s="104">
        <f t="shared" si="23"/>
        <v>-20884</v>
      </c>
      <c r="BZ47" s="48" t="str">
        <f t="shared" si="24"/>
        <v>島本町</v>
      </c>
      <c r="CA47" s="104">
        <f t="shared" si="34"/>
        <v>104687.5</v>
      </c>
      <c r="CB47" s="104">
        <f t="shared" si="25"/>
        <v>378304.21052631579</v>
      </c>
      <c r="CC47" s="104">
        <f t="shared" si="26"/>
        <v>-273616</v>
      </c>
      <c r="CE47" s="104">
        <f t="shared" si="27"/>
        <v>237066.22310057093</v>
      </c>
      <c r="CF47" s="104">
        <f t="shared" si="28"/>
        <v>233043.62124414224</v>
      </c>
      <c r="CG47" s="104">
        <f t="shared" si="29"/>
        <v>4022</v>
      </c>
      <c r="CH47" s="104">
        <f t="shared" si="30"/>
        <v>483059.41614103183</v>
      </c>
      <c r="CI47" s="104">
        <f t="shared" si="31"/>
        <v>477188.58003010537</v>
      </c>
      <c r="CJ47" s="104">
        <f t="shared" si="32"/>
        <v>5870</v>
      </c>
      <c r="CK47" s="104">
        <v>0</v>
      </c>
    </row>
    <row r="48" spans="2:89" s="51" customFormat="1" ht="13.5" customHeight="1">
      <c r="B48" s="54">
        <v>43</v>
      </c>
      <c r="C48" s="96" t="s">
        <v>9</v>
      </c>
      <c r="D48" s="191">
        <f>市区町村別_指導対象者群分析!D48</f>
        <v>35302</v>
      </c>
      <c r="E48" s="141">
        <v>33578</v>
      </c>
      <c r="F48" s="166">
        <v>27235936290</v>
      </c>
      <c r="G48" s="168">
        <f t="shared" si="104"/>
        <v>811124.4353445709</v>
      </c>
      <c r="H48" s="191">
        <f>市区町村別_指導対象者群分析!E48</f>
        <v>8077</v>
      </c>
      <c r="I48" s="141">
        <v>7988</v>
      </c>
      <c r="J48" s="166">
        <v>3880209770</v>
      </c>
      <c r="K48" s="168">
        <f t="shared" si="105"/>
        <v>485754.85353029543</v>
      </c>
      <c r="L48" s="191">
        <f>市区町村別_指導対象者群分析!F48</f>
        <v>27225</v>
      </c>
      <c r="M48" s="141">
        <v>25590</v>
      </c>
      <c r="N48" s="166">
        <v>23355726520</v>
      </c>
      <c r="O48" s="168">
        <f t="shared" si="106"/>
        <v>912689.58655724896</v>
      </c>
      <c r="P48" s="102">
        <f>市区町村別_指導対象者群分析!G48</f>
        <v>1342</v>
      </c>
      <c r="Q48" s="141">
        <v>1329</v>
      </c>
      <c r="R48" s="166">
        <v>638199620</v>
      </c>
      <c r="S48" s="168">
        <f t="shared" si="107"/>
        <v>480210.39879608731</v>
      </c>
      <c r="T48" s="102">
        <f>市区町村別_指導対象者群分析!I48</f>
        <v>2259</v>
      </c>
      <c r="U48" s="141">
        <f t="shared" si="0"/>
        <v>2243</v>
      </c>
      <c r="V48" s="166">
        <f t="shared" si="0"/>
        <v>1114283560</v>
      </c>
      <c r="W48" s="168">
        <f t="shared" si="108"/>
        <v>496782.68390548375</v>
      </c>
      <c r="X48" s="102">
        <f>市区町村別_指導対象者群分析!K48</f>
        <v>638</v>
      </c>
      <c r="Y48" s="141">
        <v>636</v>
      </c>
      <c r="Z48" s="166">
        <v>315203950</v>
      </c>
      <c r="AA48" s="168">
        <f t="shared" si="109"/>
        <v>495603.69496855343</v>
      </c>
      <c r="AB48" s="102">
        <f>市区町村別_指導対象者群分析!M48</f>
        <v>1621</v>
      </c>
      <c r="AC48" s="141">
        <v>1607</v>
      </c>
      <c r="AD48" s="166">
        <v>799079610</v>
      </c>
      <c r="AE48" s="168">
        <f t="shared" si="110"/>
        <v>497249.29060360923</v>
      </c>
      <c r="AF48" s="102">
        <f>市区町村別_指導対象者群分析!O48</f>
        <v>0</v>
      </c>
      <c r="AG48" s="141">
        <v>0</v>
      </c>
      <c r="AH48" s="166">
        <v>0</v>
      </c>
      <c r="AI48" s="168" t="str">
        <f t="shared" si="111"/>
        <v>-</v>
      </c>
      <c r="AJ48" s="102">
        <f>市区町村別_指導対象者群分析!Q48</f>
        <v>4476</v>
      </c>
      <c r="AK48" s="141">
        <f t="shared" si="1"/>
        <v>4416</v>
      </c>
      <c r="AL48" s="166">
        <f t="shared" si="1"/>
        <v>2127726590</v>
      </c>
      <c r="AM48" s="168">
        <f t="shared" si="112"/>
        <v>481822.14447463769</v>
      </c>
      <c r="AN48" s="102">
        <f>市区町村別_指導対象者群分析!S48</f>
        <v>467</v>
      </c>
      <c r="AO48" s="141">
        <v>429</v>
      </c>
      <c r="AP48" s="166">
        <v>98083720</v>
      </c>
      <c r="AQ48" s="168">
        <f t="shared" si="12"/>
        <v>228633.37995337995</v>
      </c>
      <c r="AR48" s="102">
        <f>市区町村別_指導対象者群分析!U48</f>
        <v>4009</v>
      </c>
      <c r="AS48" s="141">
        <v>3987</v>
      </c>
      <c r="AT48" s="166">
        <v>2029642870</v>
      </c>
      <c r="AU48" s="168">
        <f t="shared" si="113"/>
        <v>509065.1793328317</v>
      </c>
      <c r="AV48" s="102">
        <f>市区町村別_指導対象者群分析!W48</f>
        <v>19174</v>
      </c>
      <c r="AW48" s="141">
        <v>19174</v>
      </c>
      <c r="AX48" s="166">
        <v>19021688460</v>
      </c>
      <c r="AY48" s="168">
        <f t="shared" si="114"/>
        <v>992056.35026598524</v>
      </c>
      <c r="AZ48" s="102">
        <f>市区町村別_指導対象者群分析!Y48</f>
        <v>167</v>
      </c>
      <c r="BA48" s="141">
        <v>167</v>
      </c>
      <c r="BB48" s="166">
        <v>67216320</v>
      </c>
      <c r="BC48" s="168">
        <f t="shared" si="115"/>
        <v>402492.93413173652</v>
      </c>
      <c r="BD48" s="102">
        <f>市区町村別_指導対象者群分析!AA48</f>
        <v>7884</v>
      </c>
      <c r="BE48" s="141">
        <f t="shared" si="2"/>
        <v>6249</v>
      </c>
      <c r="BF48" s="166">
        <f t="shared" si="2"/>
        <v>4266821740</v>
      </c>
      <c r="BG48" s="168">
        <f t="shared" si="116"/>
        <v>682800.7265162426</v>
      </c>
      <c r="BH48" s="102">
        <f>市区町村別_指導対象者群分析!AC48</f>
        <v>2183</v>
      </c>
      <c r="BI48" s="141">
        <v>2183</v>
      </c>
      <c r="BJ48" s="166">
        <v>2358458440</v>
      </c>
      <c r="BK48" s="168">
        <f t="shared" si="117"/>
        <v>1080374.9152542374</v>
      </c>
      <c r="BL48" s="102">
        <f>市区町村別_指導対象者群分析!AE48</f>
        <v>5701</v>
      </c>
      <c r="BM48" s="141">
        <v>4066</v>
      </c>
      <c r="BN48" s="166">
        <v>1908363300</v>
      </c>
      <c r="BO48" s="168">
        <f t="shared" si="118"/>
        <v>469346.6060009838</v>
      </c>
      <c r="BP48" s="50"/>
      <c r="BQ48" s="48" t="s">
        <v>33</v>
      </c>
      <c r="BR48" s="104">
        <f t="shared" si="19"/>
        <v>100329.47368421052</v>
      </c>
      <c r="BS48" s="48" t="s">
        <v>33</v>
      </c>
      <c r="BT48" s="104">
        <f t="shared" si="20"/>
        <v>1048010</v>
      </c>
      <c r="BU48" s="50"/>
      <c r="BV48" s="48" t="str">
        <f t="shared" si="21"/>
        <v>千早赤阪村</v>
      </c>
      <c r="BW48" s="104">
        <f t="shared" si="33"/>
        <v>100329.47368421052</v>
      </c>
      <c r="BX48" s="104">
        <f t="shared" si="22"/>
        <v>133712.14285714287</v>
      </c>
      <c r="BY48" s="104">
        <f t="shared" si="23"/>
        <v>-33383</v>
      </c>
      <c r="BZ48" s="48" t="str">
        <f t="shared" si="24"/>
        <v>太子町</v>
      </c>
      <c r="CA48" s="104">
        <f t="shared" si="34"/>
        <v>39575</v>
      </c>
      <c r="CB48" s="104">
        <f t="shared" si="25"/>
        <v>194952.5</v>
      </c>
      <c r="CC48" s="104">
        <f t="shared" si="26"/>
        <v>-155378</v>
      </c>
      <c r="CE48" s="104">
        <f t="shared" si="27"/>
        <v>237066.22310057093</v>
      </c>
      <c r="CF48" s="104">
        <f t="shared" si="28"/>
        <v>233043.62124414224</v>
      </c>
      <c r="CG48" s="104">
        <f t="shared" si="29"/>
        <v>4022</v>
      </c>
      <c r="CH48" s="104">
        <f t="shared" si="30"/>
        <v>483059.41614103183</v>
      </c>
      <c r="CI48" s="104">
        <f t="shared" si="31"/>
        <v>477188.58003010537</v>
      </c>
      <c r="CJ48" s="104">
        <f t="shared" si="32"/>
        <v>5870</v>
      </c>
      <c r="CK48" s="104">
        <v>999</v>
      </c>
    </row>
    <row r="49" spans="2:89" s="51" customFormat="1" ht="13.5" customHeight="1">
      <c r="B49" s="54">
        <v>44</v>
      </c>
      <c r="C49" s="96" t="s">
        <v>21</v>
      </c>
      <c r="D49" s="191">
        <f>市区町村別_指導対象者群分析!D49</f>
        <v>38970</v>
      </c>
      <c r="E49" s="141">
        <v>37213</v>
      </c>
      <c r="F49" s="166">
        <v>28110020050</v>
      </c>
      <c r="G49" s="168">
        <f t="shared" si="104"/>
        <v>755381.72278504819</v>
      </c>
      <c r="H49" s="191">
        <f>市区町村別_指導対象者群分析!E49</f>
        <v>9218</v>
      </c>
      <c r="I49" s="141">
        <v>9143</v>
      </c>
      <c r="J49" s="166">
        <v>4430653770</v>
      </c>
      <c r="K49" s="168">
        <f t="shared" si="105"/>
        <v>484595.18429399538</v>
      </c>
      <c r="L49" s="191">
        <f>市区町村別_指導対象者群分析!F49</f>
        <v>29752</v>
      </c>
      <c r="M49" s="141">
        <v>28070</v>
      </c>
      <c r="N49" s="166">
        <v>23679366280</v>
      </c>
      <c r="O49" s="168">
        <f t="shared" si="106"/>
        <v>843582.69611685071</v>
      </c>
      <c r="P49" s="102">
        <f>市区町村別_指導対象者群分析!G49</f>
        <v>1554</v>
      </c>
      <c r="Q49" s="141">
        <v>1548</v>
      </c>
      <c r="R49" s="166">
        <v>755823850</v>
      </c>
      <c r="S49" s="168">
        <f t="shared" si="107"/>
        <v>488258.30103359174</v>
      </c>
      <c r="T49" s="102">
        <f>市区町村別_指導対象者群分析!I49</f>
        <v>2600</v>
      </c>
      <c r="U49" s="141">
        <f t="shared" si="0"/>
        <v>2584</v>
      </c>
      <c r="V49" s="166">
        <f t="shared" si="0"/>
        <v>1271885750</v>
      </c>
      <c r="W49" s="168">
        <f t="shared" si="108"/>
        <v>492215.84752321983</v>
      </c>
      <c r="X49" s="102">
        <f>市区町村別_指導対象者群分析!K49</f>
        <v>799</v>
      </c>
      <c r="Y49" s="141">
        <v>798</v>
      </c>
      <c r="Z49" s="166">
        <v>386244300</v>
      </c>
      <c r="AA49" s="168">
        <f t="shared" si="109"/>
        <v>484015.41353383457</v>
      </c>
      <c r="AB49" s="102">
        <f>市区町村別_指導対象者群分析!M49</f>
        <v>1801</v>
      </c>
      <c r="AC49" s="141">
        <v>1786</v>
      </c>
      <c r="AD49" s="166">
        <v>885641450</v>
      </c>
      <c r="AE49" s="168">
        <f t="shared" si="110"/>
        <v>495879.87122060469</v>
      </c>
      <c r="AF49" s="102">
        <f>市区町村別_指導対象者群分析!O49</f>
        <v>62</v>
      </c>
      <c r="AG49" s="141">
        <v>61</v>
      </c>
      <c r="AH49" s="166">
        <v>34290550</v>
      </c>
      <c r="AI49" s="168">
        <f t="shared" si="111"/>
        <v>562140.16393442627</v>
      </c>
      <c r="AJ49" s="102">
        <f>市区町村別_指導対象者群分析!Q49</f>
        <v>5002</v>
      </c>
      <c r="AK49" s="141">
        <f t="shared" si="1"/>
        <v>4950</v>
      </c>
      <c r="AL49" s="166">
        <f t="shared" si="1"/>
        <v>2368653620</v>
      </c>
      <c r="AM49" s="168">
        <f t="shared" si="112"/>
        <v>478515.88282828283</v>
      </c>
      <c r="AN49" s="102">
        <f>市区町村別_指導対象者群分析!S49</f>
        <v>451</v>
      </c>
      <c r="AO49" s="141">
        <v>422</v>
      </c>
      <c r="AP49" s="166">
        <v>82441900</v>
      </c>
      <c r="AQ49" s="168">
        <f t="shared" si="12"/>
        <v>195359.95260663508</v>
      </c>
      <c r="AR49" s="102">
        <f>市区町村別_指導対象者群分析!U49</f>
        <v>4551</v>
      </c>
      <c r="AS49" s="141">
        <v>4528</v>
      </c>
      <c r="AT49" s="166">
        <v>2286211720</v>
      </c>
      <c r="AU49" s="168">
        <f t="shared" si="113"/>
        <v>504905.41519434628</v>
      </c>
      <c r="AV49" s="102">
        <f>市区町村別_指導対象者群分析!W49</f>
        <v>21609</v>
      </c>
      <c r="AW49" s="141">
        <v>21609</v>
      </c>
      <c r="AX49" s="166">
        <v>19551899960</v>
      </c>
      <c r="AY49" s="168">
        <f t="shared" si="114"/>
        <v>904803.55222361058</v>
      </c>
      <c r="AZ49" s="102">
        <f>市区町村別_指導対象者群分析!Y49</f>
        <v>180</v>
      </c>
      <c r="BA49" s="141">
        <v>180</v>
      </c>
      <c r="BB49" s="166">
        <v>106546290</v>
      </c>
      <c r="BC49" s="168">
        <f t="shared" si="115"/>
        <v>591923.83333333337</v>
      </c>
      <c r="BD49" s="102">
        <f>市区町村別_指導対象者群分析!AA49</f>
        <v>7963</v>
      </c>
      <c r="BE49" s="141">
        <f t="shared" si="2"/>
        <v>6281</v>
      </c>
      <c r="BF49" s="166">
        <f t="shared" si="2"/>
        <v>4020920030</v>
      </c>
      <c r="BG49" s="168">
        <f t="shared" si="116"/>
        <v>640171.95191848429</v>
      </c>
      <c r="BH49" s="102">
        <f>市区町村別_指導対象者群分析!AC49</f>
        <v>2398</v>
      </c>
      <c r="BI49" s="141">
        <v>2398</v>
      </c>
      <c r="BJ49" s="166">
        <v>2263699920</v>
      </c>
      <c r="BK49" s="168">
        <f t="shared" si="117"/>
        <v>943994.96246872388</v>
      </c>
      <c r="BL49" s="102">
        <f>市区町村別_指導対象者群分析!AE49</f>
        <v>5565</v>
      </c>
      <c r="BM49" s="141">
        <v>3883</v>
      </c>
      <c r="BN49" s="166">
        <v>1757220110</v>
      </c>
      <c r="BO49" s="168">
        <f t="shared" si="118"/>
        <v>452541.8774143703</v>
      </c>
      <c r="BP49" s="50"/>
      <c r="BQ49" s="50"/>
      <c r="BR49" s="50"/>
      <c r="BS49" s="50"/>
      <c r="BT49" s="50"/>
      <c r="BU49" s="50"/>
      <c r="CE49" s="50"/>
      <c r="CF49" s="50"/>
      <c r="CG49" s="50"/>
      <c r="CH49" s="50"/>
      <c r="CI49" s="50"/>
      <c r="CJ49" s="50"/>
      <c r="CK49" s="50"/>
    </row>
    <row r="50" spans="2:89" s="51" customFormat="1" ht="13.5" customHeight="1">
      <c r="B50" s="54">
        <v>45</v>
      </c>
      <c r="C50" s="96" t="s">
        <v>47</v>
      </c>
      <c r="D50" s="191">
        <f>市区町村別_指導対象者群分析!D50</f>
        <v>13315</v>
      </c>
      <c r="E50" s="141">
        <v>12754</v>
      </c>
      <c r="F50" s="166">
        <v>10434961490</v>
      </c>
      <c r="G50" s="168">
        <f t="shared" si="104"/>
        <v>818171.67084836133</v>
      </c>
      <c r="H50" s="191">
        <f>市区町村別_指導対象者群分析!E50</f>
        <v>2236</v>
      </c>
      <c r="I50" s="141">
        <v>2216</v>
      </c>
      <c r="J50" s="166">
        <v>1042164520</v>
      </c>
      <c r="K50" s="168">
        <f t="shared" si="105"/>
        <v>470290.84837545129</v>
      </c>
      <c r="L50" s="191">
        <f>市区町村別_指導対象者群分析!F50</f>
        <v>11079</v>
      </c>
      <c r="M50" s="141">
        <v>10538</v>
      </c>
      <c r="N50" s="166">
        <v>9392796970</v>
      </c>
      <c r="O50" s="168">
        <f t="shared" si="106"/>
        <v>891326.33991269686</v>
      </c>
      <c r="P50" s="102">
        <f>市区町村別_指導対象者群分析!G50</f>
        <v>358</v>
      </c>
      <c r="Q50" s="141">
        <v>355</v>
      </c>
      <c r="R50" s="166">
        <v>153405720</v>
      </c>
      <c r="S50" s="168">
        <f t="shared" si="107"/>
        <v>432128.78873239434</v>
      </c>
      <c r="T50" s="102">
        <f>市区町村別_指導対象者群分析!I50</f>
        <v>657</v>
      </c>
      <c r="U50" s="141">
        <f t="shared" si="0"/>
        <v>654</v>
      </c>
      <c r="V50" s="166">
        <f t="shared" si="0"/>
        <v>340049850</v>
      </c>
      <c r="W50" s="168">
        <f t="shared" si="108"/>
        <v>519953.89908256882</v>
      </c>
      <c r="X50" s="102">
        <f>市区町村別_指導対象者群分析!K50</f>
        <v>197</v>
      </c>
      <c r="Y50" s="141">
        <v>196</v>
      </c>
      <c r="Z50" s="166">
        <v>85037540</v>
      </c>
      <c r="AA50" s="168">
        <f t="shared" si="109"/>
        <v>433865</v>
      </c>
      <c r="AB50" s="102">
        <f>市区町村別_指導対象者群分析!M50</f>
        <v>460</v>
      </c>
      <c r="AC50" s="141">
        <v>458</v>
      </c>
      <c r="AD50" s="166">
        <v>255012310</v>
      </c>
      <c r="AE50" s="168">
        <f t="shared" si="110"/>
        <v>556795.43668122275</v>
      </c>
      <c r="AF50" s="102">
        <f>市区町村別_指導対象者群分析!O50</f>
        <v>0</v>
      </c>
      <c r="AG50" s="141">
        <v>0</v>
      </c>
      <c r="AH50" s="166">
        <v>0</v>
      </c>
      <c r="AI50" s="168" t="str">
        <f t="shared" si="111"/>
        <v>-</v>
      </c>
      <c r="AJ50" s="102">
        <f>市区町村別_指導対象者群分析!Q50</f>
        <v>1221</v>
      </c>
      <c r="AK50" s="141">
        <f t="shared" si="1"/>
        <v>1207</v>
      </c>
      <c r="AL50" s="166">
        <f t="shared" si="1"/>
        <v>548708950</v>
      </c>
      <c r="AM50" s="168">
        <f t="shared" si="112"/>
        <v>454605.59237779619</v>
      </c>
      <c r="AN50" s="102">
        <f>市区町村別_指導対象者群分析!S50</f>
        <v>100</v>
      </c>
      <c r="AO50" s="141">
        <v>92</v>
      </c>
      <c r="AP50" s="166">
        <v>16258450</v>
      </c>
      <c r="AQ50" s="168">
        <f t="shared" si="12"/>
        <v>176722.28260869565</v>
      </c>
      <c r="AR50" s="102">
        <f>市区町村別_指導対象者群分析!U50</f>
        <v>1121</v>
      </c>
      <c r="AS50" s="141">
        <v>1115</v>
      </c>
      <c r="AT50" s="166">
        <v>532450500</v>
      </c>
      <c r="AU50" s="168">
        <f t="shared" si="113"/>
        <v>477534.08071748877</v>
      </c>
      <c r="AV50" s="102">
        <f>市区町村別_指導対象者群分析!W50</f>
        <v>8562</v>
      </c>
      <c r="AW50" s="141">
        <v>8562</v>
      </c>
      <c r="AX50" s="166">
        <v>7945249060</v>
      </c>
      <c r="AY50" s="168">
        <f t="shared" si="114"/>
        <v>927966.48680214898</v>
      </c>
      <c r="AZ50" s="102">
        <f>市区町村別_指導対象者群分析!Y50</f>
        <v>72</v>
      </c>
      <c r="BA50" s="141">
        <v>72</v>
      </c>
      <c r="BB50" s="166">
        <v>34038790</v>
      </c>
      <c r="BC50" s="168">
        <f t="shared" si="115"/>
        <v>472760.97222222225</v>
      </c>
      <c r="BD50" s="102">
        <f>市区町村別_指導対象者群分析!AA50</f>
        <v>2445</v>
      </c>
      <c r="BE50" s="141">
        <f t="shared" si="2"/>
        <v>1904</v>
      </c>
      <c r="BF50" s="166">
        <f t="shared" si="2"/>
        <v>1413509120</v>
      </c>
      <c r="BG50" s="168">
        <f t="shared" si="116"/>
        <v>742389.24369747902</v>
      </c>
      <c r="BH50" s="102">
        <f>市区町村別_指導対象者群分析!AC50</f>
        <v>733</v>
      </c>
      <c r="BI50" s="141">
        <v>733</v>
      </c>
      <c r="BJ50" s="166">
        <v>656027180</v>
      </c>
      <c r="BK50" s="168">
        <f t="shared" si="117"/>
        <v>894989.33151432464</v>
      </c>
      <c r="BL50" s="102">
        <f>市区町村別_指導対象者群分析!AE50</f>
        <v>1712</v>
      </c>
      <c r="BM50" s="141">
        <v>1171</v>
      </c>
      <c r="BN50" s="166">
        <v>757481940</v>
      </c>
      <c r="BO50" s="168">
        <f t="shared" si="118"/>
        <v>646867.58326216904</v>
      </c>
      <c r="BP50" s="50"/>
      <c r="BQ50" s="50"/>
      <c r="BR50" s="50"/>
      <c r="BS50" s="50"/>
      <c r="BT50" s="50"/>
      <c r="BU50" s="50"/>
      <c r="CE50" s="50"/>
      <c r="CF50" s="50"/>
      <c r="CG50" s="50"/>
      <c r="CH50" s="50"/>
      <c r="CI50" s="50"/>
      <c r="CJ50" s="50"/>
      <c r="CK50" s="50"/>
    </row>
    <row r="51" spans="2:89" s="51" customFormat="1" ht="13.5" customHeight="1">
      <c r="B51" s="54">
        <v>46</v>
      </c>
      <c r="C51" s="96" t="s">
        <v>25</v>
      </c>
      <c r="D51" s="191">
        <f>市区町村別_指導対象者群分析!D51</f>
        <v>17058</v>
      </c>
      <c r="E51" s="141">
        <v>16263</v>
      </c>
      <c r="F51" s="166">
        <v>12338416290</v>
      </c>
      <c r="G51" s="168">
        <f t="shared" si="104"/>
        <v>758680.2121379819</v>
      </c>
      <c r="H51" s="191">
        <f>市区町村別_指導対象者群分析!E51</f>
        <v>4600</v>
      </c>
      <c r="I51" s="141">
        <v>4552</v>
      </c>
      <c r="J51" s="166">
        <v>2124781540</v>
      </c>
      <c r="K51" s="168">
        <f t="shared" si="105"/>
        <v>466779.77592267137</v>
      </c>
      <c r="L51" s="191">
        <f>市区町村別_指導対象者群分析!F51</f>
        <v>12458</v>
      </c>
      <c r="M51" s="141">
        <v>11711</v>
      </c>
      <c r="N51" s="166">
        <v>10213634750</v>
      </c>
      <c r="O51" s="168">
        <f t="shared" si="106"/>
        <v>872140.27410127234</v>
      </c>
      <c r="P51" s="102">
        <f>市区町村別_指導対象者群分析!G51</f>
        <v>653</v>
      </c>
      <c r="Q51" s="141">
        <v>643</v>
      </c>
      <c r="R51" s="166">
        <v>319242680</v>
      </c>
      <c r="S51" s="168">
        <f t="shared" si="107"/>
        <v>496489.39346811821</v>
      </c>
      <c r="T51" s="102">
        <f>市区町村別_指導対象者群分析!I51</f>
        <v>1392</v>
      </c>
      <c r="U51" s="141">
        <f t="shared" si="0"/>
        <v>1380</v>
      </c>
      <c r="V51" s="166">
        <f t="shared" si="0"/>
        <v>646041680</v>
      </c>
      <c r="W51" s="168">
        <f t="shared" si="108"/>
        <v>468146.14492753625</v>
      </c>
      <c r="X51" s="102">
        <f>市区町村別_指導対象者群分析!K51</f>
        <v>389</v>
      </c>
      <c r="Y51" s="141">
        <v>388</v>
      </c>
      <c r="Z51" s="166">
        <v>206091520</v>
      </c>
      <c r="AA51" s="168">
        <f t="shared" si="109"/>
        <v>531163.71134020621</v>
      </c>
      <c r="AB51" s="102">
        <f>市区町村別_指導対象者群分析!M51</f>
        <v>1003</v>
      </c>
      <c r="AC51" s="141">
        <v>992</v>
      </c>
      <c r="AD51" s="166">
        <v>439950160</v>
      </c>
      <c r="AE51" s="168">
        <f t="shared" si="110"/>
        <v>443498.1451612903</v>
      </c>
      <c r="AF51" s="102">
        <f>市区町村別_指導対象者群分析!O51</f>
        <v>1</v>
      </c>
      <c r="AG51" s="141">
        <v>1</v>
      </c>
      <c r="AH51" s="166">
        <v>309390</v>
      </c>
      <c r="AI51" s="168">
        <f t="shared" si="111"/>
        <v>309390</v>
      </c>
      <c r="AJ51" s="102">
        <f>市区町村別_指導対象者群分析!Q51</f>
        <v>2554</v>
      </c>
      <c r="AK51" s="141">
        <f t="shared" si="1"/>
        <v>2528</v>
      </c>
      <c r="AL51" s="166">
        <f t="shared" si="1"/>
        <v>1159187790</v>
      </c>
      <c r="AM51" s="168">
        <f t="shared" si="112"/>
        <v>458539.47389240505</v>
      </c>
      <c r="AN51" s="102">
        <f>市区町村別_指導対象者群分析!S51</f>
        <v>203</v>
      </c>
      <c r="AO51" s="141">
        <v>188</v>
      </c>
      <c r="AP51" s="166">
        <v>51550250</v>
      </c>
      <c r="AQ51" s="168">
        <f t="shared" si="12"/>
        <v>274203.45744680852</v>
      </c>
      <c r="AR51" s="102">
        <f>市区町村別_指導対象者群分析!U51</f>
        <v>2351</v>
      </c>
      <c r="AS51" s="141">
        <v>2340</v>
      </c>
      <c r="AT51" s="166">
        <v>1107637540</v>
      </c>
      <c r="AU51" s="168">
        <f t="shared" si="113"/>
        <v>473349.37606837606</v>
      </c>
      <c r="AV51" s="102">
        <f>市区町村別_指導対象者群分析!W51</f>
        <v>9110</v>
      </c>
      <c r="AW51" s="141">
        <v>9110</v>
      </c>
      <c r="AX51" s="166">
        <v>8403176290</v>
      </c>
      <c r="AY51" s="168">
        <f t="shared" si="114"/>
        <v>922412.32601536775</v>
      </c>
      <c r="AZ51" s="102">
        <f>市区町村別_指導対象者群分析!Y51</f>
        <v>85</v>
      </c>
      <c r="BA51" s="141">
        <v>85</v>
      </c>
      <c r="BB51" s="166">
        <v>34439580</v>
      </c>
      <c r="BC51" s="168">
        <f t="shared" si="115"/>
        <v>405171.5294117647</v>
      </c>
      <c r="BD51" s="102">
        <f>市区町村別_指導対象者群分析!AA51</f>
        <v>3263</v>
      </c>
      <c r="BE51" s="141">
        <f t="shared" si="2"/>
        <v>2516</v>
      </c>
      <c r="BF51" s="166">
        <f t="shared" si="2"/>
        <v>1776018880</v>
      </c>
      <c r="BG51" s="168">
        <f t="shared" si="116"/>
        <v>705889.85691573925</v>
      </c>
      <c r="BH51" s="102">
        <f>市区町村別_指導対象者群分析!AC51</f>
        <v>825</v>
      </c>
      <c r="BI51" s="141">
        <v>825</v>
      </c>
      <c r="BJ51" s="166">
        <v>777364480</v>
      </c>
      <c r="BK51" s="168">
        <f t="shared" si="117"/>
        <v>942259.97575757571</v>
      </c>
      <c r="BL51" s="102">
        <f>市区町村別_指導対象者群分析!AE51</f>
        <v>2438</v>
      </c>
      <c r="BM51" s="141">
        <v>1691</v>
      </c>
      <c r="BN51" s="166">
        <v>998654400</v>
      </c>
      <c r="BO51" s="168">
        <f t="shared" si="118"/>
        <v>590570.31342400948</v>
      </c>
      <c r="BP51" s="50"/>
      <c r="BQ51" s="50"/>
      <c r="BR51" s="50"/>
      <c r="BS51" s="50"/>
      <c r="BT51" s="50"/>
      <c r="BU51" s="50"/>
      <c r="CE51" s="50"/>
      <c r="CF51" s="50"/>
      <c r="CG51" s="50"/>
      <c r="CH51" s="50"/>
      <c r="CI51" s="50"/>
      <c r="CJ51" s="50"/>
      <c r="CK51" s="50"/>
    </row>
    <row r="52" spans="2:89" s="51" customFormat="1" ht="13.5" customHeight="1">
      <c r="B52" s="54">
        <v>47</v>
      </c>
      <c r="C52" s="96" t="s">
        <v>15</v>
      </c>
      <c r="D52" s="191">
        <f>市区町村別_指導対象者群分析!D52</f>
        <v>35273</v>
      </c>
      <c r="E52" s="141">
        <v>33265</v>
      </c>
      <c r="F52" s="166">
        <v>26008529630</v>
      </c>
      <c r="G52" s="168">
        <f t="shared" si="104"/>
        <v>781858.69923342858</v>
      </c>
      <c r="H52" s="191">
        <f>市区町村別_指導対象者群分析!E52</f>
        <v>8984</v>
      </c>
      <c r="I52" s="141">
        <v>8849</v>
      </c>
      <c r="J52" s="166">
        <v>4425009360</v>
      </c>
      <c r="K52" s="168">
        <f t="shared" si="105"/>
        <v>500057.56130636227</v>
      </c>
      <c r="L52" s="191">
        <f>市区町村別_指導対象者群分析!F52</f>
        <v>26289</v>
      </c>
      <c r="M52" s="141">
        <v>24416</v>
      </c>
      <c r="N52" s="166">
        <v>21583520270</v>
      </c>
      <c r="O52" s="168">
        <f t="shared" si="106"/>
        <v>883990.8367463958</v>
      </c>
      <c r="P52" s="102">
        <f>市区町村別_指導対象者群分析!G52</f>
        <v>1285</v>
      </c>
      <c r="Q52" s="141">
        <v>1266</v>
      </c>
      <c r="R52" s="166">
        <v>665387070</v>
      </c>
      <c r="S52" s="168">
        <f t="shared" si="107"/>
        <v>525582.20379146922</v>
      </c>
      <c r="T52" s="102">
        <f>市区町村別_指導対象者群分析!I52</f>
        <v>2496</v>
      </c>
      <c r="U52" s="141">
        <f t="shared" si="0"/>
        <v>2470</v>
      </c>
      <c r="V52" s="166">
        <f t="shared" si="0"/>
        <v>1332091850</v>
      </c>
      <c r="W52" s="168">
        <f t="shared" si="108"/>
        <v>539308.4412955466</v>
      </c>
      <c r="X52" s="102">
        <f>市区町村別_指導対象者群分析!K52</f>
        <v>791</v>
      </c>
      <c r="Y52" s="141">
        <v>784</v>
      </c>
      <c r="Z52" s="166">
        <v>405166310</v>
      </c>
      <c r="AA52" s="168">
        <f t="shared" si="109"/>
        <v>516793.76275510201</v>
      </c>
      <c r="AB52" s="102">
        <f>市区町村別_指導対象者群分析!M52</f>
        <v>1705</v>
      </c>
      <c r="AC52" s="141">
        <v>1686</v>
      </c>
      <c r="AD52" s="166">
        <v>926925540</v>
      </c>
      <c r="AE52" s="168">
        <f t="shared" si="110"/>
        <v>549777.90035587188</v>
      </c>
      <c r="AF52" s="102">
        <f>市区町村別_指導対象者群分析!O52</f>
        <v>6</v>
      </c>
      <c r="AG52" s="141">
        <v>6</v>
      </c>
      <c r="AH52" s="166">
        <v>4722950</v>
      </c>
      <c r="AI52" s="168">
        <f t="shared" si="111"/>
        <v>787158.33333333337</v>
      </c>
      <c r="AJ52" s="102">
        <f>市区町村別_指導対象者群分析!Q52</f>
        <v>5197</v>
      </c>
      <c r="AK52" s="141">
        <f t="shared" si="1"/>
        <v>5107</v>
      </c>
      <c r="AL52" s="166">
        <f t="shared" si="1"/>
        <v>2422807490</v>
      </c>
      <c r="AM52" s="168">
        <f t="shared" si="112"/>
        <v>474409.14235363225</v>
      </c>
      <c r="AN52" s="102">
        <f>市区町村別_指導対象者群分析!S52</f>
        <v>532</v>
      </c>
      <c r="AO52" s="141">
        <v>485</v>
      </c>
      <c r="AP52" s="166">
        <v>102680940</v>
      </c>
      <c r="AQ52" s="168">
        <f t="shared" si="12"/>
        <v>211713.27835051547</v>
      </c>
      <c r="AR52" s="102">
        <f>市区町村別_指導対象者群分析!U52</f>
        <v>4665</v>
      </c>
      <c r="AS52" s="141">
        <v>4622</v>
      </c>
      <c r="AT52" s="166">
        <v>2320126550</v>
      </c>
      <c r="AU52" s="168">
        <f t="shared" si="113"/>
        <v>501974.58892254432</v>
      </c>
      <c r="AV52" s="102">
        <f>市区町村別_指導対象者群分析!W52</f>
        <v>18963</v>
      </c>
      <c r="AW52" s="141">
        <v>18963</v>
      </c>
      <c r="AX52" s="166">
        <v>17894337030</v>
      </c>
      <c r="AY52" s="168">
        <f t="shared" si="114"/>
        <v>943644.83626008546</v>
      </c>
      <c r="AZ52" s="102">
        <f>市区町村別_指導対象者群分析!Y52</f>
        <v>167</v>
      </c>
      <c r="BA52" s="141">
        <v>167</v>
      </c>
      <c r="BB52" s="166">
        <v>86035330</v>
      </c>
      <c r="BC52" s="168">
        <f t="shared" si="115"/>
        <v>515181.61676646705</v>
      </c>
      <c r="BD52" s="102">
        <f>市区町村別_指導対象者群分析!AA52</f>
        <v>7159</v>
      </c>
      <c r="BE52" s="141">
        <f t="shared" si="2"/>
        <v>5286</v>
      </c>
      <c r="BF52" s="166">
        <f t="shared" si="2"/>
        <v>3603147910</v>
      </c>
      <c r="BG52" s="168">
        <f t="shared" si="116"/>
        <v>681639.78622777143</v>
      </c>
      <c r="BH52" s="102">
        <f>市区町村別_指導対象者群分析!AC52</f>
        <v>2023</v>
      </c>
      <c r="BI52" s="141">
        <v>2023</v>
      </c>
      <c r="BJ52" s="166">
        <v>2094083160</v>
      </c>
      <c r="BK52" s="168">
        <f t="shared" si="117"/>
        <v>1035137.4987642115</v>
      </c>
      <c r="BL52" s="102">
        <f>市区町村別_指導対象者群分析!AE52</f>
        <v>5136</v>
      </c>
      <c r="BM52" s="141">
        <v>3263</v>
      </c>
      <c r="BN52" s="166">
        <v>1509064750</v>
      </c>
      <c r="BO52" s="168">
        <f t="shared" si="118"/>
        <v>462477.70456634997</v>
      </c>
      <c r="BP52" s="50"/>
      <c r="BQ52" s="50"/>
      <c r="BR52" s="50"/>
      <c r="BS52" s="50"/>
      <c r="BT52" s="50"/>
      <c r="BU52" s="50"/>
      <c r="CE52" s="50"/>
      <c r="CF52" s="50"/>
      <c r="CG52" s="50"/>
      <c r="CH52" s="50"/>
      <c r="CI52" s="50"/>
      <c r="CJ52" s="50"/>
      <c r="CK52" s="50"/>
    </row>
    <row r="53" spans="2:89" s="51" customFormat="1" ht="13.5" customHeight="1">
      <c r="B53" s="54">
        <v>48</v>
      </c>
      <c r="C53" s="96" t="s">
        <v>26</v>
      </c>
      <c r="D53" s="191">
        <f>市区町村別_指導対象者群分析!D53</f>
        <v>18900</v>
      </c>
      <c r="E53" s="141">
        <v>18148</v>
      </c>
      <c r="F53" s="166">
        <v>13708998100</v>
      </c>
      <c r="G53" s="168">
        <f t="shared" si="104"/>
        <v>755399.93938726035</v>
      </c>
      <c r="H53" s="191">
        <f>市区町村別_指導対象者群分析!E53</f>
        <v>5024</v>
      </c>
      <c r="I53" s="141">
        <v>4981</v>
      </c>
      <c r="J53" s="166">
        <v>2353032580</v>
      </c>
      <c r="K53" s="168">
        <f t="shared" si="105"/>
        <v>472401.64224051393</v>
      </c>
      <c r="L53" s="191">
        <f>市区町村別_指導対象者群分析!F53</f>
        <v>13876</v>
      </c>
      <c r="M53" s="141">
        <v>13167</v>
      </c>
      <c r="N53" s="166">
        <v>11355965520</v>
      </c>
      <c r="O53" s="168">
        <f t="shared" si="106"/>
        <v>862456.55958077009</v>
      </c>
      <c r="P53" s="102">
        <f>市区町村別_指導対象者群分析!G53</f>
        <v>770</v>
      </c>
      <c r="Q53" s="141">
        <v>765</v>
      </c>
      <c r="R53" s="166">
        <v>343608380</v>
      </c>
      <c r="S53" s="168">
        <f t="shared" si="107"/>
        <v>449161.28104575165</v>
      </c>
      <c r="T53" s="102">
        <f>市区町村別_指導対象者群分析!I53</f>
        <v>1418</v>
      </c>
      <c r="U53" s="141">
        <f t="shared" si="0"/>
        <v>1411</v>
      </c>
      <c r="V53" s="166">
        <f t="shared" si="0"/>
        <v>666253560</v>
      </c>
      <c r="W53" s="168">
        <f t="shared" si="108"/>
        <v>472185.37207654148</v>
      </c>
      <c r="X53" s="102">
        <f>市区町村別_指導対象者群分析!K53</f>
        <v>496</v>
      </c>
      <c r="Y53" s="141">
        <v>492</v>
      </c>
      <c r="Z53" s="166">
        <v>218249430</v>
      </c>
      <c r="AA53" s="168">
        <f t="shared" si="109"/>
        <v>443596.40243902442</v>
      </c>
      <c r="AB53" s="102">
        <f>市区町村別_指導対象者群分析!M53</f>
        <v>922</v>
      </c>
      <c r="AC53" s="141">
        <v>919</v>
      </c>
      <c r="AD53" s="166">
        <v>448004130</v>
      </c>
      <c r="AE53" s="168">
        <f t="shared" si="110"/>
        <v>487490.8922742111</v>
      </c>
      <c r="AF53" s="102">
        <f>市区町村別_指導対象者群分析!O53</f>
        <v>24</v>
      </c>
      <c r="AG53" s="141">
        <v>24</v>
      </c>
      <c r="AH53" s="166">
        <v>25285080</v>
      </c>
      <c r="AI53" s="168">
        <f t="shared" si="111"/>
        <v>1053545</v>
      </c>
      <c r="AJ53" s="102">
        <f>市区町村別_指導対象者群分析!Q53</f>
        <v>2812</v>
      </c>
      <c r="AK53" s="141">
        <f t="shared" si="1"/>
        <v>2781</v>
      </c>
      <c r="AL53" s="166">
        <f t="shared" si="1"/>
        <v>1317885560</v>
      </c>
      <c r="AM53" s="168">
        <f t="shared" si="112"/>
        <v>473889.09025530383</v>
      </c>
      <c r="AN53" s="102">
        <f>市区町村別_指導対象者群分析!S53</f>
        <v>273</v>
      </c>
      <c r="AO53" s="141">
        <v>256</v>
      </c>
      <c r="AP53" s="166">
        <v>74936700</v>
      </c>
      <c r="AQ53" s="168">
        <f t="shared" si="12"/>
        <v>292721.484375</v>
      </c>
      <c r="AR53" s="102">
        <f>市区町村別_指導対象者群分析!U53</f>
        <v>2539</v>
      </c>
      <c r="AS53" s="141">
        <v>2525</v>
      </c>
      <c r="AT53" s="166">
        <v>1242948860</v>
      </c>
      <c r="AU53" s="168">
        <f t="shared" si="113"/>
        <v>492256.97425742575</v>
      </c>
      <c r="AV53" s="102">
        <f>市区町村別_指導対象者群分析!W53</f>
        <v>9862</v>
      </c>
      <c r="AW53" s="141">
        <v>9862</v>
      </c>
      <c r="AX53" s="166">
        <v>9133864880</v>
      </c>
      <c r="AY53" s="168">
        <f t="shared" si="114"/>
        <v>926167.60089231399</v>
      </c>
      <c r="AZ53" s="102">
        <f>市区町村別_指導対象者群分析!Y53</f>
        <v>96</v>
      </c>
      <c r="BA53" s="141">
        <v>96</v>
      </c>
      <c r="BB53" s="166">
        <v>32434320</v>
      </c>
      <c r="BC53" s="168">
        <f t="shared" si="115"/>
        <v>337857.5</v>
      </c>
      <c r="BD53" s="102">
        <f>市区町村別_指導対象者群分析!AA53</f>
        <v>3918</v>
      </c>
      <c r="BE53" s="141">
        <f t="shared" si="2"/>
        <v>3209</v>
      </c>
      <c r="BF53" s="166">
        <f t="shared" si="2"/>
        <v>2189666320</v>
      </c>
      <c r="BG53" s="168">
        <f t="shared" si="116"/>
        <v>682351.61109379865</v>
      </c>
      <c r="BH53" s="102">
        <f>市区町村別_指導対象者群分析!AC53</f>
        <v>1139</v>
      </c>
      <c r="BI53" s="141">
        <v>1139</v>
      </c>
      <c r="BJ53" s="166">
        <v>1093946000</v>
      </c>
      <c r="BK53" s="168">
        <f t="shared" si="117"/>
        <v>960444.2493415277</v>
      </c>
      <c r="BL53" s="102">
        <f>市区町村別_指導対象者群分析!AE53</f>
        <v>2779</v>
      </c>
      <c r="BM53" s="141">
        <v>2070</v>
      </c>
      <c r="BN53" s="166">
        <v>1095720320</v>
      </c>
      <c r="BO53" s="168">
        <f t="shared" si="118"/>
        <v>529333.48792270536</v>
      </c>
      <c r="BP53" s="50"/>
      <c r="BQ53" s="50"/>
      <c r="BR53" s="50"/>
      <c r="BS53" s="50"/>
      <c r="BT53" s="50"/>
      <c r="BU53" s="50"/>
      <c r="CE53" s="50"/>
      <c r="CF53" s="50"/>
      <c r="CG53" s="50"/>
      <c r="CH53" s="50"/>
      <c r="CI53" s="50"/>
      <c r="CJ53" s="50"/>
      <c r="CK53" s="50"/>
    </row>
    <row r="54" spans="2:89" s="51" customFormat="1" ht="13.5" customHeight="1">
      <c r="B54" s="54">
        <v>49</v>
      </c>
      <c r="C54" s="96" t="s">
        <v>27</v>
      </c>
      <c r="D54" s="191">
        <f>市区町村別_指導対象者群分析!D54</f>
        <v>19124</v>
      </c>
      <c r="E54" s="141">
        <v>18146</v>
      </c>
      <c r="F54" s="166">
        <v>13649649950</v>
      </c>
      <c r="G54" s="168">
        <f>IFERROR(F54/E54,"-")</f>
        <v>752212.60608398542</v>
      </c>
      <c r="H54" s="191">
        <f>市区町村別_指導対象者群分析!E54</f>
        <v>2944</v>
      </c>
      <c r="I54" s="141">
        <v>2914</v>
      </c>
      <c r="J54" s="166">
        <v>1361018590</v>
      </c>
      <c r="K54" s="168">
        <f>IFERROR(J54/I54,"-")</f>
        <v>467061.97323266987</v>
      </c>
      <c r="L54" s="191">
        <f>市区町村別_指導対象者群分析!F54</f>
        <v>16180</v>
      </c>
      <c r="M54" s="141">
        <v>15232</v>
      </c>
      <c r="N54" s="166">
        <v>12288631360</v>
      </c>
      <c r="O54" s="168">
        <f>IFERROR(N54/M54,"-")</f>
        <v>806764.13865546219</v>
      </c>
      <c r="P54" s="102">
        <f>市区町村別_指導対象者群分析!G54</f>
        <v>440</v>
      </c>
      <c r="Q54" s="141">
        <v>436</v>
      </c>
      <c r="R54" s="166">
        <v>230830600</v>
      </c>
      <c r="S54" s="168">
        <f>IFERROR(R54/Q54,"-")</f>
        <v>529427.98165137612</v>
      </c>
      <c r="T54" s="102">
        <f>市区町村別_指導対象者群分析!I54</f>
        <v>824</v>
      </c>
      <c r="U54" s="141">
        <f t="shared" si="0"/>
        <v>816</v>
      </c>
      <c r="V54" s="166">
        <f t="shared" si="0"/>
        <v>381949960</v>
      </c>
      <c r="W54" s="168">
        <f>IFERROR(V54/U54,"-")</f>
        <v>468075.93137254904</v>
      </c>
      <c r="X54" s="102">
        <f>市区町村別_指導対象者群分析!K54</f>
        <v>221</v>
      </c>
      <c r="Y54" s="141">
        <v>219</v>
      </c>
      <c r="Z54" s="166">
        <v>101114450</v>
      </c>
      <c r="AA54" s="168">
        <f>IFERROR(Z54/Y54,"-")</f>
        <v>461709.81735159818</v>
      </c>
      <c r="AB54" s="102">
        <f>市区町村別_指導対象者群分析!M54</f>
        <v>603</v>
      </c>
      <c r="AC54" s="141">
        <v>597</v>
      </c>
      <c r="AD54" s="166">
        <v>280835510</v>
      </c>
      <c r="AE54" s="168">
        <f>IFERROR(AD54/AC54,"-")</f>
        <v>470411.23953098827</v>
      </c>
      <c r="AF54" s="102">
        <f>市区町村別_指導対象者群分析!O54</f>
        <v>0</v>
      </c>
      <c r="AG54" s="141">
        <v>0</v>
      </c>
      <c r="AH54" s="166">
        <v>0</v>
      </c>
      <c r="AI54" s="168" t="str">
        <f>IFERROR(AH54/AG54,"-")</f>
        <v>-</v>
      </c>
      <c r="AJ54" s="102">
        <f>市区町村別_指導対象者群分析!Q54</f>
        <v>1680</v>
      </c>
      <c r="AK54" s="141">
        <f t="shared" si="1"/>
        <v>1662</v>
      </c>
      <c r="AL54" s="166">
        <f t="shared" si="1"/>
        <v>748238030</v>
      </c>
      <c r="AM54" s="168">
        <f>IFERROR(AL54/AK54,"-")</f>
        <v>450203.38748495787</v>
      </c>
      <c r="AN54" s="102">
        <f>市区町村別_指導対象者群分析!S54</f>
        <v>160</v>
      </c>
      <c r="AO54" s="141">
        <v>153</v>
      </c>
      <c r="AP54" s="166">
        <v>42447100</v>
      </c>
      <c r="AQ54" s="168">
        <f t="shared" si="12"/>
        <v>277432.02614379086</v>
      </c>
      <c r="AR54" s="102">
        <f>市区町村別_指導対象者群分析!U54</f>
        <v>1520</v>
      </c>
      <c r="AS54" s="141">
        <v>1509</v>
      </c>
      <c r="AT54" s="166">
        <v>705790930</v>
      </c>
      <c r="AU54" s="168">
        <f>IFERROR(AT54/AS54,"-")</f>
        <v>467720.9609012591</v>
      </c>
      <c r="AV54" s="102">
        <f>市区町村別_指導対象者群分析!W54</f>
        <v>12105</v>
      </c>
      <c r="AW54" s="141">
        <v>12105</v>
      </c>
      <c r="AX54" s="166">
        <v>10063073040</v>
      </c>
      <c r="AY54" s="168">
        <f>IFERROR(AX54/AW54,"-")</f>
        <v>831315.41016109043</v>
      </c>
      <c r="AZ54" s="102">
        <f>市区町村別_指導対象者群分析!Y54</f>
        <v>106</v>
      </c>
      <c r="BA54" s="141">
        <v>106</v>
      </c>
      <c r="BB54" s="166">
        <v>51802190</v>
      </c>
      <c r="BC54" s="168">
        <f>IFERROR(BB54/BA54,"-")</f>
        <v>488699.90566037735</v>
      </c>
      <c r="BD54" s="102">
        <f>市区町村別_指導対象者群分析!AA54</f>
        <v>3969</v>
      </c>
      <c r="BE54" s="141">
        <f t="shared" si="2"/>
        <v>3021</v>
      </c>
      <c r="BF54" s="166">
        <f t="shared" si="2"/>
        <v>2173756130</v>
      </c>
      <c r="BG54" s="168">
        <f>IFERROR(BF54/BE54,"-")</f>
        <v>719548.53690830851</v>
      </c>
      <c r="BH54" s="102">
        <f>市区町村別_指導対象者群分析!AC54</f>
        <v>1081</v>
      </c>
      <c r="BI54" s="141">
        <v>1081</v>
      </c>
      <c r="BJ54" s="166">
        <v>1081868880</v>
      </c>
      <c r="BK54" s="168">
        <f>IFERROR(BJ54/BI54,"-")</f>
        <v>1000803.7742830713</v>
      </c>
      <c r="BL54" s="102">
        <f>市区町村別_指導対象者群分析!AE54</f>
        <v>2888</v>
      </c>
      <c r="BM54" s="141">
        <v>1940</v>
      </c>
      <c r="BN54" s="166">
        <v>1091887250</v>
      </c>
      <c r="BO54" s="168">
        <f>IFERROR(BN54/BM54,"-")</f>
        <v>562828.47938144335</v>
      </c>
      <c r="BP54" s="50"/>
      <c r="BQ54" s="50"/>
      <c r="BR54" s="50"/>
      <c r="BS54" s="50"/>
      <c r="BT54" s="50"/>
      <c r="BU54" s="50"/>
      <c r="CE54" s="50"/>
      <c r="CF54" s="50"/>
      <c r="CG54" s="50"/>
      <c r="CH54" s="50"/>
      <c r="CI54" s="50"/>
      <c r="CJ54" s="50"/>
      <c r="CK54" s="50"/>
    </row>
    <row r="55" spans="2:89" s="51" customFormat="1" ht="13.5" customHeight="1">
      <c r="B55" s="54">
        <v>50</v>
      </c>
      <c r="C55" s="96" t="s">
        <v>16</v>
      </c>
      <c r="D55" s="191">
        <f>市区町村別_指導対象者群分析!D55</f>
        <v>17062</v>
      </c>
      <c r="E55" s="141">
        <v>16122</v>
      </c>
      <c r="F55" s="166">
        <v>12580191500</v>
      </c>
      <c r="G55" s="168">
        <f t="shared" ref="G55:G61" si="119">IFERROR(F55/E55,"-")</f>
        <v>780312.08907083492</v>
      </c>
      <c r="H55" s="191">
        <f>市区町村別_指導対象者群分析!E55</f>
        <v>3556</v>
      </c>
      <c r="I55" s="141">
        <v>3512</v>
      </c>
      <c r="J55" s="166">
        <v>1720909190</v>
      </c>
      <c r="K55" s="168">
        <f t="shared" ref="K55:K61" si="120">IFERROR(J55/I55,"-")</f>
        <v>490008.31150341686</v>
      </c>
      <c r="L55" s="191">
        <f>市区町村別_指導対象者群分析!F55</f>
        <v>13506</v>
      </c>
      <c r="M55" s="141">
        <v>12610</v>
      </c>
      <c r="N55" s="166">
        <v>10859282310</v>
      </c>
      <c r="O55" s="168">
        <f t="shared" ref="O55:O61" si="121">IFERROR(N55/M55,"-")</f>
        <v>861164.33862014278</v>
      </c>
      <c r="P55" s="102">
        <f>市区町村別_指導対象者群分析!G55</f>
        <v>558</v>
      </c>
      <c r="Q55" s="141">
        <v>552</v>
      </c>
      <c r="R55" s="166">
        <v>274710110</v>
      </c>
      <c r="S55" s="168">
        <f t="shared" ref="S55:S61" si="122">IFERROR(R55/Q55,"-")</f>
        <v>497663.24275362317</v>
      </c>
      <c r="T55" s="102">
        <f>市区町村別_指導対象者群分析!I55</f>
        <v>961</v>
      </c>
      <c r="U55" s="141">
        <f t="shared" si="0"/>
        <v>950</v>
      </c>
      <c r="V55" s="166">
        <f t="shared" si="0"/>
        <v>485898160</v>
      </c>
      <c r="W55" s="168">
        <f t="shared" ref="W55:W61" si="123">IFERROR(V55/U55,"-")</f>
        <v>511471.74736842106</v>
      </c>
      <c r="X55" s="102">
        <f>市区町村別_指導対象者群分析!K55</f>
        <v>334</v>
      </c>
      <c r="Y55" s="141">
        <v>329</v>
      </c>
      <c r="Z55" s="166">
        <v>192264230</v>
      </c>
      <c r="AA55" s="168">
        <f t="shared" ref="AA55:AA61" si="124">IFERROR(Z55/Y55,"-")</f>
        <v>584389.75683890574</v>
      </c>
      <c r="AB55" s="102">
        <f>市区町村別_指導対象者群分析!M55</f>
        <v>627</v>
      </c>
      <c r="AC55" s="141">
        <v>621</v>
      </c>
      <c r="AD55" s="166">
        <v>293633930</v>
      </c>
      <c r="AE55" s="168">
        <f t="shared" ref="AE55:AE61" si="125">IFERROR(AD55/AC55,"-")</f>
        <v>472840.46698872786</v>
      </c>
      <c r="AF55" s="102">
        <f>市区町村別_指導対象者群分析!O55</f>
        <v>0</v>
      </c>
      <c r="AG55" s="141">
        <v>0</v>
      </c>
      <c r="AH55" s="166">
        <v>0</v>
      </c>
      <c r="AI55" s="168" t="str">
        <f t="shared" ref="AI55:AI61" si="126">IFERROR(AH55/AG55,"-")</f>
        <v>-</v>
      </c>
      <c r="AJ55" s="102">
        <f>市区町村別_指導対象者群分析!Q55</f>
        <v>2037</v>
      </c>
      <c r="AK55" s="141">
        <f t="shared" si="1"/>
        <v>2010</v>
      </c>
      <c r="AL55" s="166">
        <f t="shared" si="1"/>
        <v>960300920</v>
      </c>
      <c r="AM55" s="168">
        <f t="shared" ref="AM55:AM61" si="127">IFERROR(AL55/AK55,"-")</f>
        <v>477761.65174129355</v>
      </c>
      <c r="AN55" s="102">
        <f>市区町村別_指導対象者群分析!S55</f>
        <v>182</v>
      </c>
      <c r="AO55" s="141">
        <v>168</v>
      </c>
      <c r="AP55" s="166">
        <v>33819600</v>
      </c>
      <c r="AQ55" s="168">
        <f t="shared" si="12"/>
        <v>201307.14285714287</v>
      </c>
      <c r="AR55" s="102">
        <f>市区町村別_指導対象者群分析!U55</f>
        <v>1855</v>
      </c>
      <c r="AS55" s="141">
        <v>1842</v>
      </c>
      <c r="AT55" s="166">
        <v>926481320</v>
      </c>
      <c r="AU55" s="168">
        <f t="shared" ref="AU55:AU61" si="128">IFERROR(AT55/AS55,"-")</f>
        <v>502975.74375678611</v>
      </c>
      <c r="AV55" s="102">
        <f>市区町村別_指導対象者群分析!W55</f>
        <v>9993</v>
      </c>
      <c r="AW55" s="141">
        <v>9993</v>
      </c>
      <c r="AX55" s="166">
        <v>9154869380</v>
      </c>
      <c r="AY55" s="168">
        <f t="shared" ref="AY55:AY61" si="129">IFERROR(AX55/AW55,"-")</f>
        <v>916128.22775943158</v>
      </c>
      <c r="AZ55" s="102">
        <f>市区町村別_指導対象者群分析!Y55</f>
        <v>85</v>
      </c>
      <c r="BA55" s="141">
        <v>85</v>
      </c>
      <c r="BB55" s="166">
        <v>35921160</v>
      </c>
      <c r="BC55" s="168">
        <f t="shared" ref="BC55:BC61" si="130">IFERROR(BB55/BA55,"-")</f>
        <v>422601.8823529412</v>
      </c>
      <c r="BD55" s="102">
        <f>市区町村別_指導対象者群分析!AA55</f>
        <v>3428</v>
      </c>
      <c r="BE55" s="141">
        <f t="shared" si="2"/>
        <v>2532</v>
      </c>
      <c r="BF55" s="166">
        <f t="shared" si="2"/>
        <v>1668491770</v>
      </c>
      <c r="BG55" s="168">
        <f t="shared" ref="BG55:BG61" si="131">IFERROR(BF55/BE55,"-")</f>
        <v>658961.99447077408</v>
      </c>
      <c r="BH55" s="102">
        <f>市区町村別_指導対象者群分析!AC55</f>
        <v>930</v>
      </c>
      <c r="BI55" s="141">
        <v>930</v>
      </c>
      <c r="BJ55" s="166">
        <v>891760700</v>
      </c>
      <c r="BK55" s="168">
        <f t="shared" ref="BK55:BK61" si="132">IFERROR(BJ55/BI55,"-")</f>
        <v>958882.47311827959</v>
      </c>
      <c r="BL55" s="102">
        <f>市区町村別_指導対象者群分析!AE55</f>
        <v>2498</v>
      </c>
      <c r="BM55" s="141">
        <v>1602</v>
      </c>
      <c r="BN55" s="166">
        <v>776731070</v>
      </c>
      <c r="BO55" s="168">
        <f t="shared" ref="BO55:BO61" si="133">IFERROR(BN55/BM55,"-")</f>
        <v>484850.85518102371</v>
      </c>
      <c r="BP55" s="50"/>
      <c r="BQ55" s="50"/>
      <c r="BR55" s="50"/>
      <c r="BS55" s="50"/>
      <c r="BT55" s="50"/>
      <c r="BU55" s="50"/>
      <c r="CE55" s="50"/>
      <c r="CF55" s="50"/>
      <c r="CG55" s="50"/>
      <c r="CH55" s="50"/>
      <c r="CI55" s="50"/>
      <c r="CJ55" s="50"/>
      <c r="CK55" s="50"/>
    </row>
    <row r="56" spans="2:89" s="51" customFormat="1" ht="13.5" customHeight="1">
      <c r="B56" s="54">
        <v>51</v>
      </c>
      <c r="C56" s="96" t="s">
        <v>48</v>
      </c>
      <c r="D56" s="191">
        <f>市区町村別_指導対象者群分析!D56</f>
        <v>22725</v>
      </c>
      <c r="E56" s="141">
        <v>21566</v>
      </c>
      <c r="F56" s="166">
        <v>17181075790</v>
      </c>
      <c r="G56" s="168">
        <f t="shared" si="119"/>
        <v>796674.19966614118</v>
      </c>
      <c r="H56" s="191">
        <f>市区町村別_指導対象者群分析!E56</f>
        <v>6627</v>
      </c>
      <c r="I56" s="141">
        <v>6570</v>
      </c>
      <c r="J56" s="166">
        <v>3403388190</v>
      </c>
      <c r="K56" s="168">
        <f t="shared" si="120"/>
        <v>518019.51141552511</v>
      </c>
      <c r="L56" s="191">
        <f>市区町村別_指導対象者群分析!F56</f>
        <v>16098</v>
      </c>
      <c r="M56" s="141">
        <v>14996</v>
      </c>
      <c r="N56" s="166">
        <v>13777687600</v>
      </c>
      <c r="O56" s="168">
        <f t="shared" si="121"/>
        <v>918757.50866897835</v>
      </c>
      <c r="P56" s="102">
        <f>市区町村別_指導対象者群分析!G56</f>
        <v>903</v>
      </c>
      <c r="Q56" s="141">
        <v>894</v>
      </c>
      <c r="R56" s="166">
        <v>497545700</v>
      </c>
      <c r="S56" s="168">
        <f t="shared" si="122"/>
        <v>556538.81431767333</v>
      </c>
      <c r="T56" s="102">
        <f>市区町村別_指導対象者群分析!I56</f>
        <v>1766</v>
      </c>
      <c r="U56" s="141">
        <f t="shared" si="0"/>
        <v>1760</v>
      </c>
      <c r="V56" s="166">
        <f t="shared" si="0"/>
        <v>962062020</v>
      </c>
      <c r="W56" s="168">
        <f t="shared" si="123"/>
        <v>546626.14772727271</v>
      </c>
      <c r="X56" s="102">
        <f>市区町村別_指導対象者群分析!K56</f>
        <v>438</v>
      </c>
      <c r="Y56" s="141">
        <v>437</v>
      </c>
      <c r="Z56" s="166">
        <v>256320990</v>
      </c>
      <c r="AA56" s="168">
        <f t="shared" si="124"/>
        <v>586546.88787185354</v>
      </c>
      <c r="AB56" s="102">
        <f>市区町村別_指導対象者群分析!M56</f>
        <v>1328</v>
      </c>
      <c r="AC56" s="141">
        <v>1323</v>
      </c>
      <c r="AD56" s="166">
        <v>705741030</v>
      </c>
      <c r="AE56" s="168">
        <f t="shared" si="125"/>
        <v>533439.93197278911</v>
      </c>
      <c r="AF56" s="102">
        <f>市区町村別_指導対象者群分析!O56</f>
        <v>37</v>
      </c>
      <c r="AG56" s="141">
        <v>36</v>
      </c>
      <c r="AH56" s="166">
        <v>12762280</v>
      </c>
      <c r="AI56" s="168">
        <f t="shared" si="126"/>
        <v>354507.77777777775</v>
      </c>
      <c r="AJ56" s="102">
        <f>市区町村別_指導対象者群分析!Q56</f>
        <v>3921</v>
      </c>
      <c r="AK56" s="141">
        <f t="shared" si="1"/>
        <v>3880</v>
      </c>
      <c r="AL56" s="166">
        <f t="shared" si="1"/>
        <v>1931018190</v>
      </c>
      <c r="AM56" s="168">
        <f t="shared" si="127"/>
        <v>497685.10051546391</v>
      </c>
      <c r="AN56" s="102">
        <f>市区町村別_指導対象者群分析!S56</f>
        <v>347</v>
      </c>
      <c r="AO56" s="141">
        <v>321</v>
      </c>
      <c r="AP56" s="166">
        <v>89605120</v>
      </c>
      <c r="AQ56" s="168">
        <f t="shared" si="12"/>
        <v>279143.67601246107</v>
      </c>
      <c r="AR56" s="102">
        <f>市区町村別_指導対象者群分析!U56</f>
        <v>3574</v>
      </c>
      <c r="AS56" s="141">
        <v>3559</v>
      </c>
      <c r="AT56" s="166">
        <v>1841413070</v>
      </c>
      <c r="AU56" s="168">
        <f t="shared" si="128"/>
        <v>517396.19837032876</v>
      </c>
      <c r="AV56" s="102">
        <f>市区町村別_指導対象者群分析!W56</f>
        <v>11371</v>
      </c>
      <c r="AW56" s="141">
        <v>11371</v>
      </c>
      <c r="AX56" s="166">
        <v>11125873280</v>
      </c>
      <c r="AY56" s="168">
        <f t="shared" si="129"/>
        <v>978442.8176941342</v>
      </c>
      <c r="AZ56" s="102">
        <f>市区町村別_指導対象者群分析!Y56</f>
        <v>115</v>
      </c>
      <c r="BA56" s="141">
        <v>115</v>
      </c>
      <c r="BB56" s="166">
        <v>55148440</v>
      </c>
      <c r="BC56" s="168">
        <f t="shared" si="130"/>
        <v>479551.65217391303</v>
      </c>
      <c r="BD56" s="102">
        <f>市区町村別_指導対象者群分析!AA56</f>
        <v>4612</v>
      </c>
      <c r="BE56" s="141">
        <f t="shared" si="2"/>
        <v>3510</v>
      </c>
      <c r="BF56" s="166">
        <f t="shared" si="2"/>
        <v>2596665880</v>
      </c>
      <c r="BG56" s="168">
        <f t="shared" si="131"/>
        <v>739790.84900284896</v>
      </c>
      <c r="BH56" s="102">
        <f>市区町村別_指導対象者群分析!AC56</f>
        <v>1213</v>
      </c>
      <c r="BI56" s="141">
        <v>1213</v>
      </c>
      <c r="BJ56" s="166">
        <v>1235531610</v>
      </c>
      <c r="BK56" s="168">
        <f t="shared" si="132"/>
        <v>1018575.1112943116</v>
      </c>
      <c r="BL56" s="102">
        <f>市区町村別_指導対象者群分析!AE56</f>
        <v>3399</v>
      </c>
      <c r="BM56" s="141">
        <v>2297</v>
      </c>
      <c r="BN56" s="166">
        <v>1361134270</v>
      </c>
      <c r="BO56" s="168">
        <f t="shared" si="133"/>
        <v>592570.42664344795</v>
      </c>
      <c r="BP56" s="50"/>
      <c r="BQ56" s="50"/>
      <c r="BR56" s="50"/>
      <c r="BS56" s="50"/>
      <c r="BT56" s="50"/>
      <c r="BU56" s="50"/>
      <c r="CE56" s="50"/>
      <c r="CF56" s="50"/>
      <c r="CG56" s="50"/>
      <c r="CH56" s="50"/>
      <c r="CI56" s="50"/>
      <c r="CJ56" s="50"/>
      <c r="CK56" s="50"/>
    </row>
    <row r="57" spans="2:89" s="51" customFormat="1" ht="13.5" customHeight="1">
      <c r="B57" s="54">
        <v>52</v>
      </c>
      <c r="C57" s="96" t="s">
        <v>4</v>
      </c>
      <c r="D57" s="191">
        <f>市区町村別_指導対象者群分析!D57</f>
        <v>18626</v>
      </c>
      <c r="E57" s="141">
        <v>17736</v>
      </c>
      <c r="F57" s="166">
        <v>13519141440</v>
      </c>
      <c r="G57" s="168">
        <f t="shared" si="119"/>
        <v>762242.97699594044</v>
      </c>
      <c r="H57" s="191">
        <f>市区町村別_指導対象者群分析!E57</f>
        <v>4825</v>
      </c>
      <c r="I57" s="141">
        <v>4767</v>
      </c>
      <c r="J57" s="166">
        <v>2288272360</v>
      </c>
      <c r="K57" s="168">
        <f t="shared" si="120"/>
        <v>480023.5703796937</v>
      </c>
      <c r="L57" s="191">
        <f>市区町村別_指導対象者群分析!F57</f>
        <v>13801</v>
      </c>
      <c r="M57" s="141">
        <v>12969</v>
      </c>
      <c r="N57" s="166">
        <v>11230869080</v>
      </c>
      <c r="O57" s="168">
        <f t="shared" si="121"/>
        <v>865978.03068856499</v>
      </c>
      <c r="P57" s="102">
        <f>市区町村別_指導対象者群分析!G57</f>
        <v>691</v>
      </c>
      <c r="Q57" s="141">
        <v>686</v>
      </c>
      <c r="R57" s="166">
        <v>359620380</v>
      </c>
      <c r="S57" s="168">
        <f t="shared" si="122"/>
        <v>524227.95918367349</v>
      </c>
      <c r="T57" s="102">
        <f>市区町村別_指導対象者群分析!I57</f>
        <v>1227</v>
      </c>
      <c r="U57" s="141">
        <f t="shared" si="0"/>
        <v>1218</v>
      </c>
      <c r="V57" s="166">
        <f t="shared" si="0"/>
        <v>603331330</v>
      </c>
      <c r="W57" s="168">
        <f t="shared" si="123"/>
        <v>495345.91954022989</v>
      </c>
      <c r="X57" s="102">
        <f>市区町村別_指導対象者群分析!K57</f>
        <v>313</v>
      </c>
      <c r="Y57" s="141">
        <v>313</v>
      </c>
      <c r="Z57" s="166">
        <v>173072020</v>
      </c>
      <c r="AA57" s="168">
        <f t="shared" si="124"/>
        <v>552945.75079872203</v>
      </c>
      <c r="AB57" s="102">
        <f>市区町村別_指導対象者群分析!M57</f>
        <v>914</v>
      </c>
      <c r="AC57" s="141">
        <v>905</v>
      </c>
      <c r="AD57" s="166">
        <v>430259310</v>
      </c>
      <c r="AE57" s="168">
        <f t="shared" si="125"/>
        <v>475424.65193370165</v>
      </c>
      <c r="AF57" s="102">
        <f>市区町村別_指導対象者群分析!O57</f>
        <v>33</v>
      </c>
      <c r="AG57" s="141">
        <v>33</v>
      </c>
      <c r="AH57" s="166">
        <v>19613900</v>
      </c>
      <c r="AI57" s="168">
        <f t="shared" si="126"/>
        <v>594360.60606060608</v>
      </c>
      <c r="AJ57" s="102">
        <f>市区町村別_指導対象者群分析!Q57</f>
        <v>2874</v>
      </c>
      <c r="AK57" s="141">
        <f t="shared" si="1"/>
        <v>2830</v>
      </c>
      <c r="AL57" s="166">
        <f t="shared" si="1"/>
        <v>1305706750</v>
      </c>
      <c r="AM57" s="168">
        <f t="shared" si="127"/>
        <v>461380.47703180212</v>
      </c>
      <c r="AN57" s="102">
        <f>市区町村別_指導対象者群分析!S57</f>
        <v>268</v>
      </c>
      <c r="AO57" s="141">
        <v>242</v>
      </c>
      <c r="AP57" s="166">
        <v>56968800</v>
      </c>
      <c r="AQ57" s="168">
        <f t="shared" si="12"/>
        <v>235408.26446280992</v>
      </c>
      <c r="AR57" s="102">
        <f>市区町村別_指導対象者群分析!U57</f>
        <v>2606</v>
      </c>
      <c r="AS57" s="141">
        <v>2588</v>
      </c>
      <c r="AT57" s="166">
        <v>1248737950</v>
      </c>
      <c r="AU57" s="168">
        <f t="shared" si="128"/>
        <v>482510.79984544049</v>
      </c>
      <c r="AV57" s="102">
        <f>市区町村別_指導対象者群分析!W57</f>
        <v>9703</v>
      </c>
      <c r="AW57" s="141">
        <v>9703</v>
      </c>
      <c r="AX57" s="166">
        <v>8869909280</v>
      </c>
      <c r="AY57" s="168">
        <f t="shared" si="129"/>
        <v>914140.91311965371</v>
      </c>
      <c r="AZ57" s="102">
        <f>市区町村別_指導対象者群分析!Y57</f>
        <v>91</v>
      </c>
      <c r="BA57" s="141">
        <v>91</v>
      </c>
      <c r="BB57" s="166">
        <v>41625800</v>
      </c>
      <c r="BC57" s="168">
        <f t="shared" si="130"/>
        <v>457426.37362637365</v>
      </c>
      <c r="BD57" s="102">
        <f>市区町村別_指導対象者群分析!AA57</f>
        <v>4007</v>
      </c>
      <c r="BE57" s="141">
        <f t="shared" si="2"/>
        <v>3175</v>
      </c>
      <c r="BF57" s="166">
        <f t="shared" si="2"/>
        <v>2319334000</v>
      </c>
      <c r="BG57" s="168">
        <f t="shared" si="131"/>
        <v>730498.89763779531</v>
      </c>
      <c r="BH57" s="102">
        <f>市区町村別_指導対象者群分析!AC57</f>
        <v>1183</v>
      </c>
      <c r="BI57" s="141">
        <v>1183</v>
      </c>
      <c r="BJ57" s="166">
        <v>1316722810</v>
      </c>
      <c r="BK57" s="168">
        <f t="shared" si="132"/>
        <v>1113037.0329670329</v>
      </c>
      <c r="BL57" s="102">
        <f>市区町村別_指導対象者群分析!AE57</f>
        <v>2824</v>
      </c>
      <c r="BM57" s="141">
        <v>1992</v>
      </c>
      <c r="BN57" s="166">
        <v>1002611190</v>
      </c>
      <c r="BO57" s="168">
        <f t="shared" si="133"/>
        <v>503318.8704819277</v>
      </c>
      <c r="BP57" s="50"/>
      <c r="BQ57" s="50"/>
      <c r="BR57" s="50"/>
      <c r="BS57" s="50"/>
      <c r="BT57" s="50"/>
      <c r="BU57" s="50"/>
      <c r="CE57" s="50"/>
      <c r="CF57" s="50"/>
      <c r="CG57" s="50"/>
      <c r="CH57" s="50"/>
      <c r="CI57" s="50"/>
      <c r="CJ57" s="50"/>
      <c r="CK57" s="50"/>
    </row>
    <row r="58" spans="2:89" s="51" customFormat="1" ht="13.5" customHeight="1">
      <c r="B58" s="54">
        <v>53</v>
      </c>
      <c r="C58" s="96" t="s">
        <v>22</v>
      </c>
      <c r="D58" s="191">
        <f>市区町村別_指導対象者群分析!D58</f>
        <v>10355</v>
      </c>
      <c r="E58" s="141">
        <v>9908</v>
      </c>
      <c r="F58" s="166">
        <v>7550775500</v>
      </c>
      <c r="G58" s="168">
        <f t="shared" si="119"/>
        <v>762088.76665320958</v>
      </c>
      <c r="H58" s="191">
        <f>市区町村別_指導対象者群分析!E58</f>
        <v>2103</v>
      </c>
      <c r="I58" s="141">
        <v>2075</v>
      </c>
      <c r="J58" s="166">
        <v>1020702250</v>
      </c>
      <c r="K58" s="168">
        <f t="shared" si="120"/>
        <v>491904.69879518071</v>
      </c>
      <c r="L58" s="191">
        <f>市区町村別_指導対象者群分析!F58</f>
        <v>8252</v>
      </c>
      <c r="M58" s="141">
        <v>7833</v>
      </c>
      <c r="N58" s="166">
        <v>6530073250</v>
      </c>
      <c r="O58" s="168">
        <f t="shared" si="121"/>
        <v>833661.84731265157</v>
      </c>
      <c r="P58" s="102">
        <f>市区町村別_指導対象者群分析!G58</f>
        <v>320</v>
      </c>
      <c r="Q58" s="141">
        <v>316</v>
      </c>
      <c r="R58" s="166">
        <v>141528380</v>
      </c>
      <c r="S58" s="168">
        <f t="shared" si="122"/>
        <v>447874.62025316455</v>
      </c>
      <c r="T58" s="102">
        <f>市区町村別_指導対象者群分析!I58</f>
        <v>575</v>
      </c>
      <c r="U58" s="141">
        <f t="shared" si="0"/>
        <v>570</v>
      </c>
      <c r="V58" s="166">
        <f t="shared" si="0"/>
        <v>294983180</v>
      </c>
      <c r="W58" s="168">
        <f t="shared" si="123"/>
        <v>517514.35087719298</v>
      </c>
      <c r="X58" s="102">
        <f>市区町村別_指導対象者群分析!K58</f>
        <v>141</v>
      </c>
      <c r="Y58" s="141">
        <v>140</v>
      </c>
      <c r="Z58" s="166">
        <v>83593190</v>
      </c>
      <c r="AA58" s="168">
        <f t="shared" si="124"/>
        <v>597094.21428571432</v>
      </c>
      <c r="AB58" s="102">
        <f>市区町村別_指導対象者群分析!M58</f>
        <v>434</v>
      </c>
      <c r="AC58" s="141">
        <v>430</v>
      </c>
      <c r="AD58" s="166">
        <v>211389990</v>
      </c>
      <c r="AE58" s="168">
        <f t="shared" si="125"/>
        <v>491604.62790697673</v>
      </c>
      <c r="AF58" s="102">
        <f>市区町村別_指導対象者群分析!O58</f>
        <v>0</v>
      </c>
      <c r="AG58" s="141">
        <v>0</v>
      </c>
      <c r="AH58" s="166">
        <v>0</v>
      </c>
      <c r="AI58" s="168" t="str">
        <f t="shared" si="126"/>
        <v>-</v>
      </c>
      <c r="AJ58" s="102">
        <f>市区町村別_指導対象者群分析!Q58</f>
        <v>1208</v>
      </c>
      <c r="AK58" s="141">
        <f t="shared" si="1"/>
        <v>1189</v>
      </c>
      <c r="AL58" s="166">
        <f t="shared" si="1"/>
        <v>584190690</v>
      </c>
      <c r="AM58" s="168">
        <f t="shared" si="127"/>
        <v>491329.4280908326</v>
      </c>
      <c r="AN58" s="102">
        <f>市区町村別_指導対象者群分析!S58</f>
        <v>101</v>
      </c>
      <c r="AO58" s="141">
        <v>90</v>
      </c>
      <c r="AP58" s="166">
        <v>20662120</v>
      </c>
      <c r="AQ58" s="168">
        <f t="shared" si="12"/>
        <v>229579.11111111112</v>
      </c>
      <c r="AR58" s="102">
        <f>市区町村別_指導対象者群分析!U58</f>
        <v>1107</v>
      </c>
      <c r="AS58" s="141">
        <v>1099</v>
      </c>
      <c r="AT58" s="166">
        <v>563528570</v>
      </c>
      <c r="AU58" s="168">
        <f t="shared" si="128"/>
        <v>512764.84986351227</v>
      </c>
      <c r="AV58" s="102">
        <f>市区町村別_指導対象者群分析!W58</f>
        <v>6201</v>
      </c>
      <c r="AW58" s="141">
        <v>6201</v>
      </c>
      <c r="AX58" s="166">
        <v>5524074330</v>
      </c>
      <c r="AY58" s="168">
        <f t="shared" si="129"/>
        <v>890836.04741170781</v>
      </c>
      <c r="AZ58" s="102">
        <f>市区町村別_指導対象者群分析!Y58</f>
        <v>59</v>
      </c>
      <c r="BA58" s="141">
        <v>59</v>
      </c>
      <c r="BB58" s="166">
        <v>24503540</v>
      </c>
      <c r="BC58" s="168">
        <f t="shared" si="130"/>
        <v>415314.23728813557</v>
      </c>
      <c r="BD58" s="102">
        <f>市区町村別_指導対象者群分析!AA58</f>
        <v>1992</v>
      </c>
      <c r="BE58" s="141">
        <f t="shared" si="2"/>
        <v>1573</v>
      </c>
      <c r="BF58" s="166">
        <f t="shared" si="2"/>
        <v>981495380</v>
      </c>
      <c r="BG58" s="168">
        <f t="shared" si="131"/>
        <v>623964.00508582324</v>
      </c>
      <c r="BH58" s="102">
        <f>市区町村別_指導対象者群分析!AC58</f>
        <v>582</v>
      </c>
      <c r="BI58" s="141">
        <v>582</v>
      </c>
      <c r="BJ58" s="166">
        <v>481545620</v>
      </c>
      <c r="BK58" s="168">
        <f t="shared" si="132"/>
        <v>827397.97250859102</v>
      </c>
      <c r="BL58" s="102">
        <f>市区町村別_指導対象者群分析!AE58</f>
        <v>1410</v>
      </c>
      <c r="BM58" s="141">
        <v>991</v>
      </c>
      <c r="BN58" s="166">
        <v>499949760</v>
      </c>
      <c r="BO58" s="168">
        <f t="shared" si="133"/>
        <v>504490.17154389503</v>
      </c>
      <c r="BP58" s="50"/>
      <c r="BQ58" s="50"/>
      <c r="BR58" s="50"/>
      <c r="BS58" s="50"/>
      <c r="BT58" s="50"/>
      <c r="BU58" s="50"/>
      <c r="BV58" s="6"/>
      <c r="BW58" s="6"/>
      <c r="BX58" s="6"/>
      <c r="BY58" s="6"/>
      <c r="BZ58" s="6"/>
      <c r="CA58" s="6"/>
      <c r="CB58" s="6"/>
      <c r="CC58" s="6"/>
      <c r="CE58" s="28"/>
      <c r="CF58" s="28"/>
      <c r="CG58" s="28"/>
      <c r="CH58" s="28"/>
      <c r="CI58" s="28"/>
      <c r="CJ58" s="28"/>
      <c r="CK58" s="28"/>
    </row>
    <row r="59" spans="2:89" s="51" customFormat="1" ht="13.5" customHeight="1">
      <c r="B59" s="54">
        <v>54</v>
      </c>
      <c r="C59" s="96" t="s">
        <v>28</v>
      </c>
      <c r="D59" s="191">
        <f>市区町村別_指導対象者群分析!D59</f>
        <v>17224</v>
      </c>
      <c r="E59" s="141">
        <v>16316</v>
      </c>
      <c r="F59" s="166">
        <v>12575654260</v>
      </c>
      <c r="G59" s="168">
        <f t="shared" si="119"/>
        <v>770755.96101985779</v>
      </c>
      <c r="H59" s="191">
        <f>市区町村別_指導対象者群分析!E59</f>
        <v>4854</v>
      </c>
      <c r="I59" s="141">
        <v>4786</v>
      </c>
      <c r="J59" s="166">
        <v>2464892880</v>
      </c>
      <c r="K59" s="168">
        <f t="shared" si="120"/>
        <v>515021.49603008776</v>
      </c>
      <c r="L59" s="191">
        <f>市区町村別_指導対象者群分析!F59</f>
        <v>12370</v>
      </c>
      <c r="M59" s="141">
        <v>11530</v>
      </c>
      <c r="N59" s="166">
        <v>10110761380</v>
      </c>
      <c r="O59" s="168">
        <f t="shared" si="121"/>
        <v>876909.05290546396</v>
      </c>
      <c r="P59" s="102">
        <f>市区町村別_指導対象者群分析!G59</f>
        <v>854</v>
      </c>
      <c r="Q59" s="141">
        <v>843</v>
      </c>
      <c r="R59" s="166">
        <v>464940900</v>
      </c>
      <c r="S59" s="168">
        <f t="shared" si="122"/>
        <v>551531.31672597863</v>
      </c>
      <c r="T59" s="102">
        <f>市区町村別_指導対象者群分析!I59</f>
        <v>1359</v>
      </c>
      <c r="U59" s="141">
        <f t="shared" si="0"/>
        <v>1347</v>
      </c>
      <c r="V59" s="166">
        <f t="shared" si="0"/>
        <v>727844800</v>
      </c>
      <c r="W59" s="168">
        <f t="shared" si="123"/>
        <v>540345.06310319225</v>
      </c>
      <c r="X59" s="102">
        <f>市区町村別_指導対象者群分析!K59</f>
        <v>335</v>
      </c>
      <c r="Y59" s="141">
        <v>333</v>
      </c>
      <c r="Z59" s="166">
        <v>176498450</v>
      </c>
      <c r="AA59" s="168">
        <f t="shared" si="124"/>
        <v>530025.37537537538</v>
      </c>
      <c r="AB59" s="102">
        <f>市区町村別_指導対象者群分析!M59</f>
        <v>1024</v>
      </c>
      <c r="AC59" s="141">
        <v>1014</v>
      </c>
      <c r="AD59" s="166">
        <v>551346350</v>
      </c>
      <c r="AE59" s="168">
        <f t="shared" si="125"/>
        <v>543734.07297830377</v>
      </c>
      <c r="AF59" s="102">
        <f>市区町村別_指導対象者群分析!O59</f>
        <v>0</v>
      </c>
      <c r="AG59" s="141">
        <v>0</v>
      </c>
      <c r="AH59" s="166">
        <v>0</v>
      </c>
      <c r="AI59" s="168" t="str">
        <f t="shared" si="126"/>
        <v>-</v>
      </c>
      <c r="AJ59" s="102">
        <f>市区町村別_指導対象者群分析!Q59</f>
        <v>2641</v>
      </c>
      <c r="AK59" s="141">
        <f t="shared" si="1"/>
        <v>2596</v>
      </c>
      <c r="AL59" s="166">
        <f t="shared" si="1"/>
        <v>1272107180</v>
      </c>
      <c r="AM59" s="168">
        <f t="shared" si="127"/>
        <v>490025.87827426812</v>
      </c>
      <c r="AN59" s="102">
        <f>市区町村別_指導対象者群分析!S59</f>
        <v>234</v>
      </c>
      <c r="AO59" s="141">
        <v>209</v>
      </c>
      <c r="AP59" s="166">
        <v>47258520</v>
      </c>
      <c r="AQ59" s="168">
        <f t="shared" si="12"/>
        <v>226117.32057416267</v>
      </c>
      <c r="AR59" s="102">
        <f>市区町村別_指導対象者群分析!U59</f>
        <v>2407</v>
      </c>
      <c r="AS59" s="141">
        <v>2387</v>
      </c>
      <c r="AT59" s="166">
        <v>1224848660</v>
      </c>
      <c r="AU59" s="168">
        <f t="shared" si="128"/>
        <v>513133.07917888561</v>
      </c>
      <c r="AV59" s="102">
        <f>市区町村別_指導対象者群分析!W59</f>
        <v>8845</v>
      </c>
      <c r="AW59" s="141">
        <v>8845</v>
      </c>
      <c r="AX59" s="166">
        <v>8396012100</v>
      </c>
      <c r="AY59" s="168">
        <f t="shared" si="129"/>
        <v>949238.22498586774</v>
      </c>
      <c r="AZ59" s="102">
        <f>市区町村別_指導対象者群分析!Y59</f>
        <v>63</v>
      </c>
      <c r="BA59" s="141">
        <v>63</v>
      </c>
      <c r="BB59" s="166">
        <v>33944540</v>
      </c>
      <c r="BC59" s="168">
        <f t="shared" si="130"/>
        <v>538802.22222222225</v>
      </c>
      <c r="BD59" s="102">
        <f>市区町村別_指導対象者群分析!AA59</f>
        <v>3462</v>
      </c>
      <c r="BE59" s="141">
        <f t="shared" si="2"/>
        <v>2622</v>
      </c>
      <c r="BF59" s="166">
        <f t="shared" si="2"/>
        <v>1680804740</v>
      </c>
      <c r="BG59" s="168">
        <f t="shared" si="131"/>
        <v>641039.18382913806</v>
      </c>
      <c r="BH59" s="102">
        <f>市区町村別_指導対象者群分析!AC59</f>
        <v>972</v>
      </c>
      <c r="BI59" s="141">
        <v>972</v>
      </c>
      <c r="BJ59" s="166">
        <v>864865050</v>
      </c>
      <c r="BK59" s="168">
        <f t="shared" si="132"/>
        <v>889778.85802469135</v>
      </c>
      <c r="BL59" s="102">
        <f>市区町村別_指導対象者群分析!AE59</f>
        <v>2490</v>
      </c>
      <c r="BM59" s="141">
        <v>1650</v>
      </c>
      <c r="BN59" s="166">
        <v>815939690</v>
      </c>
      <c r="BO59" s="168">
        <f t="shared" si="133"/>
        <v>494508.90303030302</v>
      </c>
      <c r="BP59" s="50"/>
      <c r="BQ59" s="50"/>
      <c r="BR59" s="50"/>
      <c r="BS59" s="50"/>
      <c r="BT59" s="50"/>
      <c r="BU59" s="50"/>
      <c r="BV59" s="6"/>
      <c r="BW59" s="6"/>
      <c r="BX59" s="6"/>
      <c r="BY59" s="6"/>
      <c r="BZ59" s="6"/>
      <c r="CA59" s="6"/>
      <c r="CB59" s="6"/>
      <c r="CC59" s="6"/>
      <c r="CE59" s="28"/>
      <c r="CF59" s="28"/>
      <c r="CG59" s="28"/>
      <c r="CH59" s="28"/>
      <c r="CI59" s="28"/>
      <c r="CJ59" s="28"/>
      <c r="CK59" s="28"/>
    </row>
    <row r="60" spans="2:89" s="51" customFormat="1" ht="13.5" customHeight="1">
      <c r="B60" s="54">
        <v>55</v>
      </c>
      <c r="C60" s="96" t="s">
        <v>17</v>
      </c>
      <c r="D60" s="191">
        <f>市区町村別_指導対象者群分析!D60</f>
        <v>18009</v>
      </c>
      <c r="E60" s="141">
        <v>17000</v>
      </c>
      <c r="F60" s="166">
        <v>13355394440</v>
      </c>
      <c r="G60" s="168">
        <f t="shared" si="119"/>
        <v>785611.43764705886</v>
      </c>
      <c r="H60" s="191">
        <f>市区町村別_指導対象者群分析!E60</f>
        <v>4246</v>
      </c>
      <c r="I60" s="141">
        <v>4213</v>
      </c>
      <c r="J60" s="166">
        <v>2050937130</v>
      </c>
      <c r="K60" s="168">
        <f t="shared" si="120"/>
        <v>486811.56657963444</v>
      </c>
      <c r="L60" s="191">
        <f>市区町村別_指導対象者群分析!F60</f>
        <v>13763</v>
      </c>
      <c r="M60" s="141">
        <v>12787</v>
      </c>
      <c r="N60" s="166">
        <v>11304457310</v>
      </c>
      <c r="O60" s="168">
        <f t="shared" si="121"/>
        <v>884058.59935872373</v>
      </c>
      <c r="P60" s="102">
        <f>市区町村別_指導対象者群分析!G60</f>
        <v>532</v>
      </c>
      <c r="Q60" s="141">
        <v>528</v>
      </c>
      <c r="R60" s="166">
        <v>264389570</v>
      </c>
      <c r="S60" s="168">
        <f t="shared" si="122"/>
        <v>500737.82196969696</v>
      </c>
      <c r="T60" s="102">
        <f>市区町村別_指導対象者群分析!I60</f>
        <v>1240</v>
      </c>
      <c r="U60" s="141">
        <f t="shared" si="0"/>
        <v>1234</v>
      </c>
      <c r="V60" s="166">
        <f t="shared" si="0"/>
        <v>600422480</v>
      </c>
      <c r="W60" s="168">
        <f t="shared" si="123"/>
        <v>486566.02917341975</v>
      </c>
      <c r="X60" s="102">
        <f>市区町村別_指導対象者群分析!K60</f>
        <v>355</v>
      </c>
      <c r="Y60" s="141">
        <v>354</v>
      </c>
      <c r="Z60" s="166">
        <v>171334710</v>
      </c>
      <c r="AA60" s="168">
        <f t="shared" si="124"/>
        <v>483996.35593220341</v>
      </c>
      <c r="AB60" s="102">
        <f>市区町村別_指導対象者群分析!M60</f>
        <v>885</v>
      </c>
      <c r="AC60" s="141">
        <v>880</v>
      </c>
      <c r="AD60" s="166">
        <v>429087770</v>
      </c>
      <c r="AE60" s="168">
        <f t="shared" si="125"/>
        <v>487599.73863636365</v>
      </c>
      <c r="AF60" s="102">
        <f>市区町村別_指導対象者群分析!O60</f>
        <v>0</v>
      </c>
      <c r="AG60" s="141">
        <v>0</v>
      </c>
      <c r="AH60" s="166">
        <v>0</v>
      </c>
      <c r="AI60" s="168" t="str">
        <f t="shared" si="126"/>
        <v>-</v>
      </c>
      <c r="AJ60" s="102">
        <f>市区町村別_指導対象者群分析!Q60</f>
        <v>2474</v>
      </c>
      <c r="AK60" s="141">
        <f t="shared" si="1"/>
        <v>2451</v>
      </c>
      <c r="AL60" s="166">
        <f t="shared" si="1"/>
        <v>1186125080</v>
      </c>
      <c r="AM60" s="168">
        <f t="shared" si="127"/>
        <v>483935.16115871072</v>
      </c>
      <c r="AN60" s="102">
        <f>市区町村別_指導対象者群分析!S60</f>
        <v>189</v>
      </c>
      <c r="AO60" s="141">
        <v>174</v>
      </c>
      <c r="AP60" s="166">
        <v>41527340</v>
      </c>
      <c r="AQ60" s="168">
        <f t="shared" si="12"/>
        <v>238662.8735632184</v>
      </c>
      <c r="AR60" s="102">
        <f>市区町村別_指導対象者群分析!U60</f>
        <v>2285</v>
      </c>
      <c r="AS60" s="141">
        <v>2277</v>
      </c>
      <c r="AT60" s="166">
        <v>1144597740</v>
      </c>
      <c r="AU60" s="168">
        <f t="shared" si="128"/>
        <v>502677.97101449274</v>
      </c>
      <c r="AV60" s="102">
        <f>市区町村別_指導対象者群分析!W60</f>
        <v>10118</v>
      </c>
      <c r="AW60" s="141">
        <v>10118</v>
      </c>
      <c r="AX60" s="166">
        <v>9567039410</v>
      </c>
      <c r="AY60" s="168">
        <f t="shared" si="129"/>
        <v>945546.49238980038</v>
      </c>
      <c r="AZ60" s="102">
        <f>市区町村別_指導対象者群分析!Y60</f>
        <v>126</v>
      </c>
      <c r="BA60" s="141">
        <v>126</v>
      </c>
      <c r="BB60" s="166">
        <v>43350120</v>
      </c>
      <c r="BC60" s="168">
        <f t="shared" si="130"/>
        <v>344048.57142857142</v>
      </c>
      <c r="BD60" s="102">
        <f>市区町村別_指導対象者群分析!AA60</f>
        <v>3519</v>
      </c>
      <c r="BE60" s="141">
        <f t="shared" si="2"/>
        <v>2543</v>
      </c>
      <c r="BF60" s="166">
        <f t="shared" si="2"/>
        <v>1694067780</v>
      </c>
      <c r="BG60" s="168">
        <f t="shared" si="131"/>
        <v>666169.00511207234</v>
      </c>
      <c r="BH60" s="102">
        <f>市区町村別_指導対象者群分析!AC60</f>
        <v>955</v>
      </c>
      <c r="BI60" s="141">
        <v>955</v>
      </c>
      <c r="BJ60" s="166">
        <v>900357680</v>
      </c>
      <c r="BK60" s="168">
        <f t="shared" si="132"/>
        <v>942782.91099476442</v>
      </c>
      <c r="BL60" s="102">
        <f>市区町村別_指導対象者群分析!AE60</f>
        <v>2564</v>
      </c>
      <c r="BM60" s="141">
        <v>1588</v>
      </c>
      <c r="BN60" s="166">
        <v>793710100</v>
      </c>
      <c r="BO60" s="168">
        <f t="shared" si="133"/>
        <v>499817.44332493702</v>
      </c>
      <c r="BP60" s="50"/>
      <c r="BQ60" s="50"/>
      <c r="BR60" s="50"/>
      <c r="BS60" s="50"/>
      <c r="BT60" s="50"/>
      <c r="BU60" s="50"/>
      <c r="BV60" s="6"/>
      <c r="BW60" s="6"/>
      <c r="BX60" s="6"/>
      <c r="BY60" s="6"/>
      <c r="BZ60" s="6"/>
      <c r="CA60" s="6"/>
      <c r="CB60" s="6"/>
      <c r="CC60" s="6"/>
      <c r="CE60" s="28"/>
      <c r="CF60" s="28"/>
      <c r="CG60" s="28"/>
      <c r="CH60" s="28"/>
      <c r="CI60" s="28"/>
      <c r="CJ60" s="28"/>
      <c r="CK60" s="28"/>
    </row>
    <row r="61" spans="2:89" s="51" customFormat="1" ht="13.5" customHeight="1">
      <c r="B61" s="54">
        <v>56</v>
      </c>
      <c r="C61" s="96" t="s">
        <v>10</v>
      </c>
      <c r="D61" s="191">
        <f>市区町村別_指導対象者群分析!D61</f>
        <v>11451</v>
      </c>
      <c r="E61" s="141">
        <v>10819</v>
      </c>
      <c r="F61" s="166">
        <v>8541847940</v>
      </c>
      <c r="G61" s="168">
        <f t="shared" si="119"/>
        <v>789522.8708753119</v>
      </c>
      <c r="H61" s="191">
        <f>市区町村別_指導対象者群分析!E61</f>
        <v>1824</v>
      </c>
      <c r="I61" s="141">
        <v>1780</v>
      </c>
      <c r="J61" s="166">
        <v>816263070</v>
      </c>
      <c r="K61" s="168">
        <f t="shared" si="120"/>
        <v>458574.75842696632</v>
      </c>
      <c r="L61" s="191">
        <f>市区町村別_指導対象者群分析!F61</f>
        <v>9627</v>
      </c>
      <c r="M61" s="141">
        <v>9039</v>
      </c>
      <c r="N61" s="166">
        <v>7725584870</v>
      </c>
      <c r="O61" s="168">
        <f t="shared" si="121"/>
        <v>854694.64210642769</v>
      </c>
      <c r="P61" s="102">
        <f>市区町村別_指導対象者群分析!G61</f>
        <v>291</v>
      </c>
      <c r="Q61" s="141">
        <v>288</v>
      </c>
      <c r="R61" s="166">
        <v>113707080</v>
      </c>
      <c r="S61" s="168">
        <f t="shared" si="122"/>
        <v>394816.25</v>
      </c>
      <c r="T61" s="102">
        <f>市区町村別_指導対象者群分析!I61</f>
        <v>529</v>
      </c>
      <c r="U61" s="141">
        <f t="shared" si="0"/>
        <v>523</v>
      </c>
      <c r="V61" s="166">
        <f t="shared" si="0"/>
        <v>277894790</v>
      </c>
      <c r="W61" s="168">
        <f t="shared" si="123"/>
        <v>531347.59082217969</v>
      </c>
      <c r="X61" s="102">
        <f>市区町村別_指導対象者群分析!K61</f>
        <v>147</v>
      </c>
      <c r="Y61" s="141">
        <v>146</v>
      </c>
      <c r="Z61" s="166">
        <v>67577150</v>
      </c>
      <c r="AA61" s="168">
        <f t="shared" si="124"/>
        <v>462857.19178082194</v>
      </c>
      <c r="AB61" s="102">
        <f>市区町村別_指導対象者群分析!M61</f>
        <v>382</v>
      </c>
      <c r="AC61" s="141">
        <v>377</v>
      </c>
      <c r="AD61" s="166">
        <v>210317640</v>
      </c>
      <c r="AE61" s="168">
        <f t="shared" si="125"/>
        <v>557871.72413793101</v>
      </c>
      <c r="AF61" s="102">
        <f>市区町村別_指導対象者群分析!O61</f>
        <v>0</v>
      </c>
      <c r="AG61" s="141">
        <v>0</v>
      </c>
      <c r="AH61" s="166">
        <v>0</v>
      </c>
      <c r="AI61" s="168" t="str">
        <f t="shared" si="126"/>
        <v>-</v>
      </c>
      <c r="AJ61" s="102">
        <f>市区町村別_指導対象者群分析!Q61</f>
        <v>1004</v>
      </c>
      <c r="AK61" s="141">
        <f t="shared" si="1"/>
        <v>969</v>
      </c>
      <c r="AL61" s="166">
        <f t="shared" si="1"/>
        <v>424661200</v>
      </c>
      <c r="AM61" s="168">
        <f t="shared" si="127"/>
        <v>438246.85242518061</v>
      </c>
      <c r="AN61" s="102">
        <f>市区町村別_指導対象者群分析!S61</f>
        <v>130</v>
      </c>
      <c r="AO61" s="141">
        <v>104</v>
      </c>
      <c r="AP61" s="166">
        <v>23689840</v>
      </c>
      <c r="AQ61" s="168">
        <f t="shared" si="12"/>
        <v>227786.92307692306</v>
      </c>
      <c r="AR61" s="102">
        <f>市区町村別_指導対象者群分析!U61</f>
        <v>874</v>
      </c>
      <c r="AS61" s="141">
        <v>865</v>
      </c>
      <c r="AT61" s="166">
        <v>400971360</v>
      </c>
      <c r="AU61" s="168">
        <f t="shared" si="128"/>
        <v>463550.70520231215</v>
      </c>
      <c r="AV61" s="102">
        <f>市区町村別_指導対象者群分析!W61</f>
        <v>7203</v>
      </c>
      <c r="AW61" s="141">
        <v>7203</v>
      </c>
      <c r="AX61" s="166">
        <v>6490472620</v>
      </c>
      <c r="AY61" s="168">
        <f t="shared" si="129"/>
        <v>901079.08093849779</v>
      </c>
      <c r="AZ61" s="102">
        <f>市区町村別_指導対象者群分析!Y61</f>
        <v>55</v>
      </c>
      <c r="BA61" s="141">
        <v>55</v>
      </c>
      <c r="BB61" s="166">
        <v>25837550</v>
      </c>
      <c r="BC61" s="168">
        <f t="shared" si="130"/>
        <v>469773.63636363635</v>
      </c>
      <c r="BD61" s="102">
        <f>市区町村別_指導対象者群分析!AA61</f>
        <v>2369</v>
      </c>
      <c r="BE61" s="141">
        <f t="shared" si="2"/>
        <v>1781</v>
      </c>
      <c r="BF61" s="166">
        <f t="shared" si="2"/>
        <v>1209274700</v>
      </c>
      <c r="BG61" s="168">
        <f t="shared" si="131"/>
        <v>678986.3559797866</v>
      </c>
      <c r="BH61" s="102">
        <f>市区町村別_指導対象者群分析!AC61</f>
        <v>724</v>
      </c>
      <c r="BI61" s="141">
        <v>724</v>
      </c>
      <c r="BJ61" s="166">
        <v>712325210</v>
      </c>
      <c r="BK61" s="168">
        <f t="shared" si="132"/>
        <v>983874.59944751381</v>
      </c>
      <c r="BL61" s="102">
        <f>市区町村別_指導対象者群分析!AE61</f>
        <v>1645</v>
      </c>
      <c r="BM61" s="141">
        <v>1057</v>
      </c>
      <c r="BN61" s="166">
        <v>496949490</v>
      </c>
      <c r="BO61" s="168">
        <f t="shared" si="133"/>
        <v>470150.88930936612</v>
      </c>
      <c r="BP61" s="50"/>
      <c r="BQ61" s="50"/>
      <c r="BR61" s="50"/>
      <c r="BS61" s="50"/>
      <c r="BT61" s="50"/>
      <c r="BU61" s="50"/>
      <c r="BV61" s="6"/>
      <c r="BW61" s="6"/>
      <c r="BX61" s="6"/>
      <c r="BY61" s="6"/>
      <c r="BZ61" s="6"/>
      <c r="CA61" s="6"/>
      <c r="CB61" s="6"/>
      <c r="CC61" s="6"/>
      <c r="CE61" s="28"/>
      <c r="CF61" s="28"/>
      <c r="CG61" s="28"/>
      <c r="CH61" s="28"/>
      <c r="CI61" s="28"/>
      <c r="CJ61" s="28"/>
      <c r="CK61" s="28"/>
    </row>
    <row r="62" spans="2:89" s="51" customFormat="1" ht="13.5" customHeight="1">
      <c r="B62" s="54">
        <v>57</v>
      </c>
      <c r="C62" s="96" t="s">
        <v>49</v>
      </c>
      <c r="D62" s="191">
        <f>市区町村別_指導対象者群分析!D62</f>
        <v>8273</v>
      </c>
      <c r="E62" s="141">
        <v>7863</v>
      </c>
      <c r="F62" s="166">
        <v>6584026190</v>
      </c>
      <c r="G62" s="168">
        <f>IFERROR(F62/E62,"-")</f>
        <v>837342.76866336004</v>
      </c>
      <c r="H62" s="191">
        <f>市区町村別_指導対象者群分析!E62</f>
        <v>1504</v>
      </c>
      <c r="I62" s="141">
        <v>1475</v>
      </c>
      <c r="J62" s="166">
        <v>725381150</v>
      </c>
      <c r="K62" s="168">
        <f>IFERROR(J62/I62,"-")</f>
        <v>491783.83050847455</v>
      </c>
      <c r="L62" s="191">
        <f>市区町村別_指導対象者群分析!F62</f>
        <v>6769</v>
      </c>
      <c r="M62" s="141">
        <v>6388</v>
      </c>
      <c r="N62" s="166">
        <v>5858645040</v>
      </c>
      <c r="O62" s="168">
        <f>IFERROR(N62/M62,"-")</f>
        <v>917132.91170945519</v>
      </c>
      <c r="P62" s="102">
        <f>市区町村別_指導対象者群分析!G62</f>
        <v>258</v>
      </c>
      <c r="Q62" s="141">
        <v>255</v>
      </c>
      <c r="R62" s="166">
        <v>129053590</v>
      </c>
      <c r="S62" s="168">
        <f>IFERROR(R62/Q62,"-")</f>
        <v>506092.50980392157</v>
      </c>
      <c r="T62" s="102">
        <f>市区町村別_指導対象者群分析!I62</f>
        <v>435</v>
      </c>
      <c r="U62" s="141">
        <f t="shared" si="0"/>
        <v>429</v>
      </c>
      <c r="V62" s="166">
        <f t="shared" si="0"/>
        <v>238276080</v>
      </c>
      <c r="W62" s="168">
        <f>IFERROR(V62/U62,"-")</f>
        <v>555422.09790209786</v>
      </c>
      <c r="X62" s="102">
        <f>市区町村別_指導対象者群分析!K62</f>
        <v>110</v>
      </c>
      <c r="Y62" s="141">
        <v>110</v>
      </c>
      <c r="Z62" s="166">
        <v>66844710</v>
      </c>
      <c r="AA62" s="168">
        <f>IFERROR(Z62/Y62,"-")</f>
        <v>607679.18181818177</v>
      </c>
      <c r="AB62" s="102">
        <f>市区町村別_指導対象者群分析!M62</f>
        <v>325</v>
      </c>
      <c r="AC62" s="141">
        <v>319</v>
      </c>
      <c r="AD62" s="166">
        <v>171431370</v>
      </c>
      <c r="AE62" s="168">
        <f>IFERROR(AD62/AC62,"-")</f>
        <v>537402.41379310342</v>
      </c>
      <c r="AF62" s="102">
        <f>市区町村別_指導対象者群分析!O62</f>
        <v>0</v>
      </c>
      <c r="AG62" s="141">
        <v>0</v>
      </c>
      <c r="AH62" s="166">
        <v>0</v>
      </c>
      <c r="AI62" s="168" t="str">
        <f>IFERROR(AH62/AG62,"-")</f>
        <v>-</v>
      </c>
      <c r="AJ62" s="102">
        <f>市区町村別_指導対象者群分析!Q62</f>
        <v>811</v>
      </c>
      <c r="AK62" s="141">
        <f t="shared" si="1"/>
        <v>791</v>
      </c>
      <c r="AL62" s="166">
        <f t="shared" si="1"/>
        <v>358051480</v>
      </c>
      <c r="AM62" s="168">
        <f>IFERROR(AL62/AK62,"-")</f>
        <v>452656.73830594186</v>
      </c>
      <c r="AN62" s="102">
        <f>市区町村別_指導対象者群分析!S62</f>
        <v>100</v>
      </c>
      <c r="AO62" s="141">
        <v>89</v>
      </c>
      <c r="AP62" s="166">
        <v>29835330</v>
      </c>
      <c r="AQ62" s="168">
        <f t="shared" si="12"/>
        <v>335228.42696629214</v>
      </c>
      <c r="AR62" s="102">
        <f>市区町村別_指導対象者群分析!U62</f>
        <v>711</v>
      </c>
      <c r="AS62" s="141">
        <v>702</v>
      </c>
      <c r="AT62" s="166">
        <v>328216150</v>
      </c>
      <c r="AU62" s="168">
        <f>IFERROR(AT62/AS62,"-")</f>
        <v>467544.37321937323</v>
      </c>
      <c r="AV62" s="102">
        <f>市区町村別_指導対象者群分析!W62</f>
        <v>5118</v>
      </c>
      <c r="AW62" s="141">
        <v>5118</v>
      </c>
      <c r="AX62" s="166">
        <v>4878709630</v>
      </c>
      <c r="AY62" s="168">
        <f>IFERROR(AX62/AW62,"-")</f>
        <v>953245.3360687769</v>
      </c>
      <c r="AZ62" s="102">
        <f>市区町村別_指導対象者群分析!Y62</f>
        <v>43</v>
      </c>
      <c r="BA62" s="141">
        <v>43</v>
      </c>
      <c r="BB62" s="166">
        <v>24838260</v>
      </c>
      <c r="BC62" s="168">
        <f>IFERROR(BB62/BA62,"-")</f>
        <v>577633.95348837215</v>
      </c>
      <c r="BD62" s="102">
        <f>市区町村別_指導対象者群分析!AA62</f>
        <v>1608</v>
      </c>
      <c r="BE62" s="141">
        <f t="shared" si="2"/>
        <v>1227</v>
      </c>
      <c r="BF62" s="166">
        <f t="shared" si="2"/>
        <v>955097150</v>
      </c>
      <c r="BG62" s="168">
        <f>IFERROR(BF62/BE62,"-")</f>
        <v>778400.28524857375</v>
      </c>
      <c r="BH62" s="102">
        <f>市区町村別_指導対象者群分析!AC62</f>
        <v>482</v>
      </c>
      <c r="BI62" s="141">
        <v>482</v>
      </c>
      <c r="BJ62" s="166">
        <v>486157570</v>
      </c>
      <c r="BK62" s="168">
        <f>IFERROR(BJ62/BI62,"-")</f>
        <v>1008625.6639004149</v>
      </c>
      <c r="BL62" s="102">
        <f>市区町村別_指導対象者群分析!AE62</f>
        <v>1126</v>
      </c>
      <c r="BM62" s="141">
        <v>745</v>
      </c>
      <c r="BN62" s="166">
        <v>468939580</v>
      </c>
      <c r="BO62" s="168">
        <f>IFERROR(BN62/BM62,"-")</f>
        <v>629449.10067114094</v>
      </c>
      <c r="BP62" s="50"/>
      <c r="BQ62" s="50"/>
      <c r="BR62" s="50"/>
      <c r="BS62" s="50"/>
      <c r="BT62" s="50"/>
      <c r="BU62" s="50"/>
      <c r="BV62" s="6"/>
      <c r="BW62" s="6"/>
      <c r="BX62" s="6"/>
      <c r="BY62" s="6"/>
      <c r="BZ62" s="6"/>
      <c r="CA62" s="6"/>
      <c r="CB62" s="6"/>
      <c r="CC62" s="6"/>
      <c r="CE62" s="28"/>
      <c r="CF62" s="28"/>
      <c r="CG62" s="28"/>
      <c r="CH62" s="28"/>
      <c r="CI62" s="28"/>
      <c r="CJ62" s="28"/>
      <c r="CK62" s="28"/>
    </row>
    <row r="63" spans="2:89" s="51" customFormat="1" ht="13.5" customHeight="1">
      <c r="B63" s="54">
        <v>58</v>
      </c>
      <c r="C63" s="96" t="s">
        <v>29</v>
      </c>
      <c r="D63" s="191">
        <f>市区町村別_指導対象者群分析!D63</f>
        <v>9592</v>
      </c>
      <c r="E63" s="141">
        <v>9116</v>
      </c>
      <c r="F63" s="166">
        <v>7063161320</v>
      </c>
      <c r="G63" s="168">
        <f t="shared" ref="G63:G69" si="134">IFERROR(F63/E63,"-")</f>
        <v>774809.27161035547</v>
      </c>
      <c r="H63" s="191">
        <f>市区町村別_指導対象者群分析!E63</f>
        <v>3359</v>
      </c>
      <c r="I63" s="141">
        <v>3317</v>
      </c>
      <c r="J63" s="166">
        <v>1702106760</v>
      </c>
      <c r="K63" s="168">
        <f t="shared" ref="K63:K69" si="135">IFERROR(J63/I63,"-")</f>
        <v>513146.44558335847</v>
      </c>
      <c r="L63" s="191">
        <f>市区町村別_指導対象者群分析!F63</f>
        <v>6233</v>
      </c>
      <c r="M63" s="141">
        <v>5799</v>
      </c>
      <c r="N63" s="166">
        <v>5361054560</v>
      </c>
      <c r="O63" s="168">
        <f t="shared" ref="O63:O69" si="136">IFERROR(N63/M63,"-")</f>
        <v>924479.14468011726</v>
      </c>
      <c r="P63" s="102">
        <f>市区町村別_指導対象者群分析!G63</f>
        <v>623</v>
      </c>
      <c r="Q63" s="141">
        <v>619</v>
      </c>
      <c r="R63" s="166">
        <v>313060890</v>
      </c>
      <c r="S63" s="168">
        <f t="shared" ref="S63:S69" si="137">IFERROR(R63/Q63,"-")</f>
        <v>505752.64943457191</v>
      </c>
      <c r="T63" s="102">
        <f>市区町村別_指導対象者群分析!I63</f>
        <v>959</v>
      </c>
      <c r="U63" s="141">
        <f t="shared" si="0"/>
        <v>949</v>
      </c>
      <c r="V63" s="166">
        <f t="shared" si="0"/>
        <v>509820750</v>
      </c>
      <c r="W63" s="168">
        <f t="shared" ref="W63:W69" si="138">IFERROR(V63/U63,"-")</f>
        <v>537218.91464699688</v>
      </c>
      <c r="X63" s="102">
        <f>市区町村別_指導対象者群分析!K63</f>
        <v>223</v>
      </c>
      <c r="Y63" s="141">
        <v>222</v>
      </c>
      <c r="Z63" s="166">
        <v>113779280</v>
      </c>
      <c r="AA63" s="168">
        <f t="shared" ref="AA63:AA69" si="139">IFERROR(Z63/Y63,"-")</f>
        <v>512519.27927927929</v>
      </c>
      <c r="AB63" s="102">
        <f>市区町村別_指導対象者群分析!M63</f>
        <v>736</v>
      </c>
      <c r="AC63" s="141">
        <v>727</v>
      </c>
      <c r="AD63" s="166">
        <v>396041470</v>
      </c>
      <c r="AE63" s="168">
        <f t="shared" ref="AE63:AE69" si="140">IFERROR(AD63/AC63,"-")</f>
        <v>544761.3067400275</v>
      </c>
      <c r="AF63" s="102">
        <f>市区町村別_指導対象者群分析!O63</f>
        <v>0</v>
      </c>
      <c r="AG63" s="141">
        <v>0</v>
      </c>
      <c r="AH63" s="166">
        <v>0</v>
      </c>
      <c r="AI63" s="168" t="str">
        <f t="shared" ref="AI63:AI69" si="141">IFERROR(AH63/AG63,"-")</f>
        <v>-</v>
      </c>
      <c r="AJ63" s="102">
        <f>市区町村別_指導対象者群分析!Q63</f>
        <v>1777</v>
      </c>
      <c r="AK63" s="141">
        <f t="shared" si="1"/>
        <v>1749</v>
      </c>
      <c r="AL63" s="166">
        <f t="shared" si="1"/>
        <v>879225120</v>
      </c>
      <c r="AM63" s="168">
        <f t="shared" ref="AM63:AM69" si="142">IFERROR(AL63/AK63,"-")</f>
        <v>502701.61234991421</v>
      </c>
      <c r="AN63" s="102">
        <f>市区町村別_指導対象者群分析!S63</f>
        <v>149</v>
      </c>
      <c r="AO63" s="141">
        <v>132</v>
      </c>
      <c r="AP63" s="166">
        <v>30737350</v>
      </c>
      <c r="AQ63" s="168">
        <f t="shared" si="12"/>
        <v>232858.71212121213</v>
      </c>
      <c r="AR63" s="102">
        <f>市区町村別_指導対象者群分析!U63</f>
        <v>1628</v>
      </c>
      <c r="AS63" s="141">
        <v>1617</v>
      </c>
      <c r="AT63" s="166">
        <v>848487770</v>
      </c>
      <c r="AU63" s="168">
        <f t="shared" ref="AU63:AU69" si="143">IFERROR(AT63/AS63,"-")</f>
        <v>524729.60420531849</v>
      </c>
      <c r="AV63" s="102">
        <f>市区町村別_指導対象者群分析!W63</f>
        <v>4414</v>
      </c>
      <c r="AW63" s="141">
        <v>4414</v>
      </c>
      <c r="AX63" s="166">
        <v>4329347480</v>
      </c>
      <c r="AY63" s="168">
        <f t="shared" ref="AY63:AY69" si="144">IFERROR(AX63/AW63,"-")</f>
        <v>980821.81241504301</v>
      </c>
      <c r="AZ63" s="102">
        <f>市区町村別_指導対象者群分析!Y63</f>
        <v>43</v>
      </c>
      <c r="BA63" s="141">
        <v>43</v>
      </c>
      <c r="BB63" s="166">
        <v>24615160</v>
      </c>
      <c r="BC63" s="168">
        <f t="shared" ref="BC63:BC69" si="145">IFERROR(BB63/BA63,"-")</f>
        <v>572445.58139534888</v>
      </c>
      <c r="BD63" s="102">
        <f>市区町村別_指導対象者群分析!AA63</f>
        <v>1776</v>
      </c>
      <c r="BE63" s="141">
        <f t="shared" si="2"/>
        <v>1342</v>
      </c>
      <c r="BF63" s="166">
        <f t="shared" si="2"/>
        <v>1007091920</v>
      </c>
      <c r="BG63" s="168">
        <f t="shared" ref="BG63:BG69" si="146">IFERROR(BF63/BE63,"-")</f>
        <v>750441.07302533532</v>
      </c>
      <c r="BH63" s="102">
        <f>市区町村別_指導対象者群分析!AC63</f>
        <v>535</v>
      </c>
      <c r="BI63" s="141">
        <v>535</v>
      </c>
      <c r="BJ63" s="166">
        <v>539308780</v>
      </c>
      <c r="BK63" s="168">
        <f t="shared" ref="BK63:BK69" si="147">IFERROR(BJ63/BI63,"-")</f>
        <v>1008053.7943925234</v>
      </c>
      <c r="BL63" s="102">
        <f>市区町村別_指導対象者群分析!AE63</f>
        <v>1241</v>
      </c>
      <c r="BM63" s="141">
        <v>807</v>
      </c>
      <c r="BN63" s="166">
        <v>467783140</v>
      </c>
      <c r="BO63" s="168">
        <f t="shared" ref="BO63:BO69" si="148">IFERROR(BN63/BM63,"-")</f>
        <v>579656.92688971502</v>
      </c>
      <c r="BP63" s="50"/>
      <c r="BQ63" s="50"/>
      <c r="BR63" s="50"/>
      <c r="BS63" s="50"/>
      <c r="BT63" s="50"/>
      <c r="BU63" s="50"/>
      <c r="BV63" s="6"/>
      <c r="BW63" s="6"/>
      <c r="BX63" s="6"/>
      <c r="BY63" s="6"/>
      <c r="BZ63" s="6"/>
      <c r="CA63" s="6"/>
      <c r="CB63" s="6"/>
      <c r="CC63" s="6"/>
      <c r="CE63" s="28"/>
      <c r="CF63" s="28"/>
      <c r="CG63" s="28"/>
      <c r="CH63" s="28"/>
      <c r="CI63" s="28"/>
      <c r="CJ63" s="28"/>
      <c r="CK63" s="28"/>
    </row>
    <row r="64" spans="2:89" s="51" customFormat="1" ht="13.5" customHeight="1">
      <c r="B64" s="54">
        <v>59</v>
      </c>
      <c r="C64" s="96" t="s">
        <v>23</v>
      </c>
      <c r="D64" s="191">
        <f>市区町村別_指導対象者群分析!D64</f>
        <v>69889</v>
      </c>
      <c r="E64" s="141">
        <v>66299</v>
      </c>
      <c r="F64" s="166">
        <v>52430482650</v>
      </c>
      <c r="G64" s="168">
        <f t="shared" si="134"/>
        <v>790818.60435300681</v>
      </c>
      <c r="H64" s="191">
        <f>市区町村別_指導対象者群分析!E64</f>
        <v>12426</v>
      </c>
      <c r="I64" s="141">
        <v>12273</v>
      </c>
      <c r="J64" s="166">
        <v>6121736390</v>
      </c>
      <c r="K64" s="168">
        <f t="shared" si="135"/>
        <v>498797.06591705367</v>
      </c>
      <c r="L64" s="191">
        <f>市区町村別_指導対象者群分析!F64</f>
        <v>57463</v>
      </c>
      <c r="M64" s="141">
        <v>54026</v>
      </c>
      <c r="N64" s="166">
        <v>46308746260</v>
      </c>
      <c r="O64" s="168">
        <f t="shared" si="136"/>
        <v>857156.67012179317</v>
      </c>
      <c r="P64" s="102">
        <f>市区町村別_指導対象者群分析!G64</f>
        <v>1620</v>
      </c>
      <c r="Q64" s="141">
        <v>1594</v>
      </c>
      <c r="R64" s="166">
        <v>825024060</v>
      </c>
      <c r="S64" s="168">
        <f t="shared" si="137"/>
        <v>517580.96612296108</v>
      </c>
      <c r="T64" s="102">
        <f>市区町村別_指導対象者群分析!I64</f>
        <v>3137</v>
      </c>
      <c r="U64" s="141">
        <f t="shared" si="0"/>
        <v>3116</v>
      </c>
      <c r="V64" s="166">
        <f t="shared" si="0"/>
        <v>1597304090</v>
      </c>
      <c r="W64" s="168">
        <f t="shared" si="138"/>
        <v>512613.63607188704</v>
      </c>
      <c r="X64" s="102">
        <f>市区町村別_指導対象者群分析!K64</f>
        <v>1005</v>
      </c>
      <c r="Y64" s="141">
        <v>1000</v>
      </c>
      <c r="Z64" s="166">
        <v>545718620</v>
      </c>
      <c r="AA64" s="168">
        <f t="shared" si="139"/>
        <v>545718.62</v>
      </c>
      <c r="AB64" s="102">
        <f>市区町村別_指導対象者群分析!M64</f>
        <v>2132</v>
      </c>
      <c r="AC64" s="141">
        <v>2116</v>
      </c>
      <c r="AD64" s="166">
        <v>1051585470</v>
      </c>
      <c r="AE64" s="168">
        <f t="shared" si="140"/>
        <v>496968.55860113422</v>
      </c>
      <c r="AF64" s="102">
        <f>市区町村別_指導対象者群分析!O64</f>
        <v>35</v>
      </c>
      <c r="AG64" s="141">
        <v>34</v>
      </c>
      <c r="AH64" s="166">
        <v>15322560</v>
      </c>
      <c r="AI64" s="168">
        <f t="shared" si="141"/>
        <v>450663.5294117647</v>
      </c>
      <c r="AJ64" s="102">
        <f>市区町村別_指導対象者群分析!Q64</f>
        <v>7634</v>
      </c>
      <c r="AK64" s="141">
        <f t="shared" si="1"/>
        <v>7529</v>
      </c>
      <c r="AL64" s="166">
        <f t="shared" si="1"/>
        <v>3684085680</v>
      </c>
      <c r="AM64" s="168">
        <f t="shared" si="142"/>
        <v>489319.38902908756</v>
      </c>
      <c r="AN64" s="102">
        <f>市区町村別_指導対象者群分析!S64</f>
        <v>680</v>
      </c>
      <c r="AO64" s="141">
        <v>625</v>
      </c>
      <c r="AP64" s="166">
        <v>159793460</v>
      </c>
      <c r="AQ64" s="168">
        <f t="shared" si="12"/>
        <v>255669.53599999999</v>
      </c>
      <c r="AR64" s="102">
        <f>市区町村別_指導対象者群分析!U64</f>
        <v>6954</v>
      </c>
      <c r="AS64" s="141">
        <v>6904</v>
      </c>
      <c r="AT64" s="166">
        <v>3524292220</v>
      </c>
      <c r="AU64" s="168">
        <f t="shared" si="143"/>
        <v>510471.06315179606</v>
      </c>
      <c r="AV64" s="102">
        <f>市区町村別_指導対象者群分析!W64</f>
        <v>42140</v>
      </c>
      <c r="AW64" s="141">
        <v>42140</v>
      </c>
      <c r="AX64" s="166">
        <v>38587741700</v>
      </c>
      <c r="AY64" s="168">
        <f t="shared" si="144"/>
        <v>915703.41006169911</v>
      </c>
      <c r="AZ64" s="102">
        <f>市区町村別_指導対象者群分析!Y64</f>
        <v>303</v>
      </c>
      <c r="BA64" s="141">
        <v>303</v>
      </c>
      <c r="BB64" s="166">
        <v>147067230</v>
      </c>
      <c r="BC64" s="168">
        <f t="shared" si="145"/>
        <v>485370.39603960398</v>
      </c>
      <c r="BD64" s="102">
        <f>市区町村別_指導対象者群分析!AA64</f>
        <v>15020</v>
      </c>
      <c r="BE64" s="141">
        <f t="shared" si="2"/>
        <v>11583</v>
      </c>
      <c r="BF64" s="166">
        <f t="shared" si="2"/>
        <v>7573937330</v>
      </c>
      <c r="BG64" s="168">
        <f t="shared" si="146"/>
        <v>653883.91004057671</v>
      </c>
      <c r="BH64" s="102">
        <f>市区町村別_指導対象者群分析!AC64</f>
        <v>4384</v>
      </c>
      <c r="BI64" s="141">
        <v>4384</v>
      </c>
      <c r="BJ64" s="166">
        <v>4194521280</v>
      </c>
      <c r="BK64" s="168">
        <f t="shared" si="147"/>
        <v>956779.48905109486</v>
      </c>
      <c r="BL64" s="102">
        <f>市区町村別_指導対象者群分析!AE64</f>
        <v>10636</v>
      </c>
      <c r="BM64" s="141">
        <v>7199</v>
      </c>
      <c r="BN64" s="166">
        <v>3379416050</v>
      </c>
      <c r="BO64" s="168">
        <f t="shared" si="148"/>
        <v>469428.53868592862</v>
      </c>
      <c r="BP64" s="50"/>
      <c r="BQ64" s="50"/>
      <c r="BR64" s="50"/>
      <c r="BS64" s="50"/>
      <c r="BT64" s="50"/>
      <c r="BU64" s="50"/>
      <c r="BV64" s="6"/>
      <c r="BW64" s="6"/>
      <c r="BX64" s="6"/>
      <c r="BY64" s="6"/>
      <c r="BZ64" s="6"/>
      <c r="CA64" s="6"/>
      <c r="CB64" s="6"/>
      <c r="CC64" s="6"/>
      <c r="CE64" s="28"/>
      <c r="CF64" s="28"/>
      <c r="CG64" s="28"/>
      <c r="CH64" s="28"/>
      <c r="CI64" s="28"/>
      <c r="CJ64" s="28"/>
      <c r="CK64" s="28"/>
    </row>
    <row r="65" spans="2:89" s="51" customFormat="1" ht="13.5" customHeight="1">
      <c r="B65" s="54">
        <v>60</v>
      </c>
      <c r="C65" s="96" t="s">
        <v>50</v>
      </c>
      <c r="D65" s="191">
        <f>市区町村別_指導対象者群分析!D65</f>
        <v>9028</v>
      </c>
      <c r="E65" s="141">
        <v>8573</v>
      </c>
      <c r="F65" s="166">
        <v>6656730440</v>
      </c>
      <c r="G65" s="168">
        <f t="shared" si="134"/>
        <v>776476.19736381667</v>
      </c>
      <c r="H65" s="191">
        <f>市区町村別_指導対象者群分析!E65</f>
        <v>1483</v>
      </c>
      <c r="I65" s="141">
        <v>1469</v>
      </c>
      <c r="J65" s="166">
        <v>626576790</v>
      </c>
      <c r="K65" s="168">
        <f t="shared" si="135"/>
        <v>426532.87270251871</v>
      </c>
      <c r="L65" s="191">
        <f>市区町村別_指導対象者群分析!F65</f>
        <v>7545</v>
      </c>
      <c r="M65" s="141">
        <v>7104</v>
      </c>
      <c r="N65" s="166">
        <v>6030153650</v>
      </c>
      <c r="O65" s="168">
        <f t="shared" si="136"/>
        <v>848839.19622747751</v>
      </c>
      <c r="P65" s="102">
        <f>市区町村別_指導対象者群分析!G65</f>
        <v>239</v>
      </c>
      <c r="Q65" s="141">
        <v>239</v>
      </c>
      <c r="R65" s="166">
        <v>83052400</v>
      </c>
      <c r="S65" s="168">
        <f t="shared" si="137"/>
        <v>347499.58158995816</v>
      </c>
      <c r="T65" s="102">
        <f>市区町村別_指導対象者群分析!I65</f>
        <v>400</v>
      </c>
      <c r="U65" s="141">
        <f t="shared" si="0"/>
        <v>399</v>
      </c>
      <c r="V65" s="166">
        <f t="shared" si="0"/>
        <v>187095730</v>
      </c>
      <c r="W65" s="168">
        <f t="shared" si="138"/>
        <v>468911.60401002504</v>
      </c>
      <c r="X65" s="102">
        <f>市区町村別_指導対象者群分析!K65</f>
        <v>116</v>
      </c>
      <c r="Y65" s="141">
        <v>116</v>
      </c>
      <c r="Z65" s="166">
        <v>58592460</v>
      </c>
      <c r="AA65" s="168">
        <f t="shared" si="139"/>
        <v>505107.41379310342</v>
      </c>
      <c r="AB65" s="102">
        <f>市区町村別_指導対象者群分析!M65</f>
        <v>284</v>
      </c>
      <c r="AC65" s="141">
        <v>283</v>
      </c>
      <c r="AD65" s="166">
        <v>128503270</v>
      </c>
      <c r="AE65" s="168">
        <f t="shared" si="140"/>
        <v>454075.15901060071</v>
      </c>
      <c r="AF65" s="102">
        <f>市区町村別_指導対象者群分析!O65</f>
        <v>1</v>
      </c>
      <c r="AG65" s="141">
        <v>1</v>
      </c>
      <c r="AH65" s="166">
        <v>96340</v>
      </c>
      <c r="AI65" s="168">
        <f t="shared" si="141"/>
        <v>96340</v>
      </c>
      <c r="AJ65" s="102">
        <f>市区町村別_指導対象者群分析!Q65</f>
        <v>843</v>
      </c>
      <c r="AK65" s="141">
        <f t="shared" si="1"/>
        <v>830</v>
      </c>
      <c r="AL65" s="166">
        <f t="shared" si="1"/>
        <v>356332320</v>
      </c>
      <c r="AM65" s="168">
        <f t="shared" si="142"/>
        <v>429316.04819277109</v>
      </c>
      <c r="AN65" s="102">
        <f>市区町村別_指導対象者群分析!S65</f>
        <v>91</v>
      </c>
      <c r="AO65" s="141">
        <v>84</v>
      </c>
      <c r="AP65" s="166">
        <v>20645540</v>
      </c>
      <c r="AQ65" s="168">
        <f t="shared" si="12"/>
        <v>245780.23809523811</v>
      </c>
      <c r="AR65" s="102">
        <f>市区町村別_指導対象者群分析!U65</f>
        <v>752</v>
      </c>
      <c r="AS65" s="141">
        <v>746</v>
      </c>
      <c r="AT65" s="166">
        <v>335686780</v>
      </c>
      <c r="AU65" s="168">
        <f t="shared" si="143"/>
        <v>449982.27882037533</v>
      </c>
      <c r="AV65" s="102">
        <f>市区町村別_指導対象者群分析!W65</f>
        <v>5585</v>
      </c>
      <c r="AW65" s="141">
        <v>5585</v>
      </c>
      <c r="AX65" s="166">
        <v>5016329950</v>
      </c>
      <c r="AY65" s="168">
        <f t="shared" si="144"/>
        <v>898179.04207699199</v>
      </c>
      <c r="AZ65" s="102">
        <f>市区町村別_指導対象者群分析!Y65</f>
        <v>35</v>
      </c>
      <c r="BA65" s="141">
        <v>35</v>
      </c>
      <c r="BB65" s="166">
        <v>8582300</v>
      </c>
      <c r="BC65" s="168">
        <f t="shared" si="145"/>
        <v>245208.57142857142</v>
      </c>
      <c r="BD65" s="102">
        <f>市区町村別_指導対象者群分析!AA65</f>
        <v>1925</v>
      </c>
      <c r="BE65" s="141">
        <f t="shared" si="2"/>
        <v>1484</v>
      </c>
      <c r="BF65" s="166">
        <f t="shared" si="2"/>
        <v>1005241400</v>
      </c>
      <c r="BG65" s="168">
        <f t="shared" si="146"/>
        <v>677386.38814016175</v>
      </c>
      <c r="BH65" s="102">
        <f>市区町村別_指導対象者群分析!AC65</f>
        <v>524</v>
      </c>
      <c r="BI65" s="141">
        <v>524</v>
      </c>
      <c r="BJ65" s="166">
        <v>536959960</v>
      </c>
      <c r="BK65" s="168">
        <f t="shared" si="147"/>
        <v>1024732.748091603</v>
      </c>
      <c r="BL65" s="102">
        <f>市区町村別_指導対象者群分析!AE65</f>
        <v>1401</v>
      </c>
      <c r="BM65" s="141">
        <v>960</v>
      </c>
      <c r="BN65" s="166">
        <v>468281440</v>
      </c>
      <c r="BO65" s="168">
        <f t="shared" si="148"/>
        <v>487793.16666666669</v>
      </c>
      <c r="BP65" s="50"/>
      <c r="BQ65" s="50"/>
      <c r="BR65" s="50"/>
      <c r="BS65" s="50"/>
      <c r="BT65" s="50"/>
      <c r="BU65" s="50"/>
      <c r="BV65" s="6"/>
      <c r="BW65" s="6"/>
      <c r="BX65" s="6"/>
      <c r="BY65" s="6"/>
      <c r="BZ65" s="6"/>
      <c r="CA65" s="6"/>
      <c r="CB65" s="6"/>
      <c r="CC65" s="6"/>
      <c r="CE65" s="28"/>
      <c r="CF65" s="28"/>
      <c r="CG65" s="28"/>
      <c r="CH65" s="28"/>
      <c r="CI65" s="28"/>
      <c r="CJ65" s="28"/>
      <c r="CK65" s="28"/>
    </row>
    <row r="66" spans="2:89" s="51" customFormat="1" ht="13.5" customHeight="1">
      <c r="B66" s="54">
        <v>61</v>
      </c>
      <c r="C66" s="96" t="s">
        <v>18</v>
      </c>
      <c r="D66" s="191">
        <f>市区町村別_指導対象者群分析!D66</f>
        <v>7940</v>
      </c>
      <c r="E66" s="141">
        <v>7548</v>
      </c>
      <c r="F66" s="166">
        <v>5886938710</v>
      </c>
      <c r="G66" s="168">
        <f t="shared" si="134"/>
        <v>779933.58638049813</v>
      </c>
      <c r="H66" s="191">
        <f>市区町村別_指導対象者群分析!E66</f>
        <v>1606</v>
      </c>
      <c r="I66" s="141">
        <v>1588</v>
      </c>
      <c r="J66" s="166">
        <v>738188310</v>
      </c>
      <c r="K66" s="168">
        <f t="shared" si="135"/>
        <v>464854.09949622164</v>
      </c>
      <c r="L66" s="191">
        <f>市区町村別_指導対象者群分析!F66</f>
        <v>6334</v>
      </c>
      <c r="M66" s="141">
        <v>5960</v>
      </c>
      <c r="N66" s="166">
        <v>5148750400</v>
      </c>
      <c r="O66" s="168">
        <f t="shared" si="136"/>
        <v>863884.2953020134</v>
      </c>
      <c r="P66" s="102">
        <f>市区町村別_指導対象者群分析!G66</f>
        <v>266</v>
      </c>
      <c r="Q66" s="141">
        <v>264</v>
      </c>
      <c r="R66" s="166">
        <v>132245990</v>
      </c>
      <c r="S66" s="168">
        <f t="shared" si="137"/>
        <v>500931.78030303027</v>
      </c>
      <c r="T66" s="102">
        <f>市区町村別_指導対象者群分析!I66</f>
        <v>459</v>
      </c>
      <c r="U66" s="141">
        <f t="shared" si="0"/>
        <v>456</v>
      </c>
      <c r="V66" s="166">
        <f t="shared" si="0"/>
        <v>241033420</v>
      </c>
      <c r="W66" s="168">
        <f t="shared" si="138"/>
        <v>528582.06140350876</v>
      </c>
      <c r="X66" s="102">
        <f>市区町村別_指導対象者群分析!K66</f>
        <v>166</v>
      </c>
      <c r="Y66" s="141">
        <v>164</v>
      </c>
      <c r="Z66" s="166">
        <v>90109620</v>
      </c>
      <c r="AA66" s="168">
        <f t="shared" si="139"/>
        <v>549448.90243902442</v>
      </c>
      <c r="AB66" s="102">
        <f>市区町村別_指導対象者群分析!M66</f>
        <v>293</v>
      </c>
      <c r="AC66" s="141">
        <v>292</v>
      </c>
      <c r="AD66" s="166">
        <v>150923800</v>
      </c>
      <c r="AE66" s="168">
        <f t="shared" si="140"/>
        <v>516862.32876712328</v>
      </c>
      <c r="AF66" s="102">
        <f>市区町村別_指導対象者群分析!O66</f>
        <v>1</v>
      </c>
      <c r="AG66" s="141">
        <v>1</v>
      </c>
      <c r="AH66" s="166">
        <v>987410</v>
      </c>
      <c r="AI66" s="168">
        <f t="shared" si="141"/>
        <v>987410</v>
      </c>
      <c r="AJ66" s="102">
        <f>市区町村別_指導対象者群分析!Q66</f>
        <v>880</v>
      </c>
      <c r="AK66" s="141">
        <f t="shared" si="1"/>
        <v>867</v>
      </c>
      <c r="AL66" s="166">
        <f t="shared" si="1"/>
        <v>363921490</v>
      </c>
      <c r="AM66" s="168">
        <f t="shared" si="142"/>
        <v>419747.97001153405</v>
      </c>
      <c r="AN66" s="102">
        <f>市区町村別_指導対象者群分析!S66</f>
        <v>95</v>
      </c>
      <c r="AO66" s="141">
        <v>88</v>
      </c>
      <c r="AP66" s="166">
        <v>24138270</v>
      </c>
      <c r="AQ66" s="168">
        <f t="shared" si="12"/>
        <v>274298.52272727271</v>
      </c>
      <c r="AR66" s="102">
        <f>市区町村別_指導対象者群分析!U66</f>
        <v>785</v>
      </c>
      <c r="AS66" s="141">
        <v>779</v>
      </c>
      <c r="AT66" s="166">
        <v>339783220</v>
      </c>
      <c r="AU66" s="168">
        <f t="shared" si="143"/>
        <v>436178.7163029525</v>
      </c>
      <c r="AV66" s="102">
        <f>市区町村別_指導対象者群分析!W66</f>
        <v>4616</v>
      </c>
      <c r="AW66" s="141">
        <v>4616</v>
      </c>
      <c r="AX66" s="166">
        <v>4252448740</v>
      </c>
      <c r="AY66" s="168">
        <f t="shared" si="144"/>
        <v>921241.06152512995</v>
      </c>
      <c r="AZ66" s="102">
        <f>市区町村別_指導対象者群分析!Y66</f>
        <v>43</v>
      </c>
      <c r="BA66" s="141">
        <v>43</v>
      </c>
      <c r="BB66" s="166">
        <v>20395290</v>
      </c>
      <c r="BC66" s="168">
        <f t="shared" si="145"/>
        <v>474309.06976744183</v>
      </c>
      <c r="BD66" s="102">
        <f>市区町村別_指導対象者群分析!AA66</f>
        <v>1675</v>
      </c>
      <c r="BE66" s="141">
        <f t="shared" si="2"/>
        <v>1301</v>
      </c>
      <c r="BF66" s="166">
        <f t="shared" si="2"/>
        <v>875906370</v>
      </c>
      <c r="BG66" s="168">
        <f t="shared" si="146"/>
        <v>673256.24135280552</v>
      </c>
      <c r="BH66" s="102">
        <f>市区町村別_指導対象者群分析!AC66</f>
        <v>458</v>
      </c>
      <c r="BI66" s="141">
        <v>458</v>
      </c>
      <c r="BJ66" s="166">
        <v>496053840</v>
      </c>
      <c r="BK66" s="168">
        <f t="shared" si="147"/>
        <v>1083086.9868995633</v>
      </c>
      <c r="BL66" s="102">
        <f>市区町村別_指導対象者群分析!AE66</f>
        <v>1217</v>
      </c>
      <c r="BM66" s="141">
        <v>843</v>
      </c>
      <c r="BN66" s="166">
        <v>379852530</v>
      </c>
      <c r="BO66" s="168">
        <f t="shared" si="148"/>
        <v>450596.12099644128</v>
      </c>
      <c r="BP66" s="50"/>
      <c r="BQ66" s="50"/>
      <c r="BR66" s="50"/>
      <c r="BS66" s="50"/>
      <c r="BT66" s="50"/>
      <c r="BU66" s="50"/>
      <c r="BV66" s="6"/>
      <c r="BW66" s="6"/>
      <c r="BX66" s="6"/>
      <c r="BY66" s="6"/>
      <c r="BZ66" s="6"/>
      <c r="CA66" s="6"/>
      <c r="CB66" s="6"/>
      <c r="CC66" s="6"/>
      <c r="CE66" s="28"/>
      <c r="CF66" s="28"/>
      <c r="CG66" s="28"/>
      <c r="CH66" s="28"/>
      <c r="CI66" s="28"/>
      <c r="CJ66" s="28"/>
      <c r="CK66" s="28"/>
    </row>
    <row r="67" spans="2:89" s="51" customFormat="1" ht="13.5" customHeight="1">
      <c r="B67" s="54">
        <v>62</v>
      </c>
      <c r="C67" s="96" t="s">
        <v>19</v>
      </c>
      <c r="D67" s="191">
        <f>市区町村別_指導対象者群分析!D67</f>
        <v>11971</v>
      </c>
      <c r="E67" s="141">
        <v>11350</v>
      </c>
      <c r="F67" s="166">
        <v>8283482220</v>
      </c>
      <c r="G67" s="168">
        <f t="shared" si="134"/>
        <v>729822.2220264317</v>
      </c>
      <c r="H67" s="191">
        <f>市区町村別_指導対象者群分析!E67</f>
        <v>1938</v>
      </c>
      <c r="I67" s="141">
        <v>1909</v>
      </c>
      <c r="J67" s="166">
        <v>796824770</v>
      </c>
      <c r="K67" s="168">
        <f t="shared" si="135"/>
        <v>417404.2797276061</v>
      </c>
      <c r="L67" s="191">
        <f>市区町村別_指導対象者群分析!F67</f>
        <v>10033</v>
      </c>
      <c r="M67" s="141">
        <v>9441</v>
      </c>
      <c r="N67" s="166">
        <v>7486657450</v>
      </c>
      <c r="O67" s="168">
        <f t="shared" si="136"/>
        <v>792994.11608939734</v>
      </c>
      <c r="P67" s="102">
        <f>市区町村別_指導対象者群分析!G67</f>
        <v>312</v>
      </c>
      <c r="Q67" s="141">
        <v>312</v>
      </c>
      <c r="R67" s="166">
        <v>124654590</v>
      </c>
      <c r="S67" s="168">
        <f t="shared" si="137"/>
        <v>399533.94230769231</v>
      </c>
      <c r="T67" s="102">
        <f>市区町村別_指導対象者群分析!I67</f>
        <v>531</v>
      </c>
      <c r="U67" s="141">
        <f t="shared" si="0"/>
        <v>524</v>
      </c>
      <c r="V67" s="166">
        <f t="shared" si="0"/>
        <v>226244340</v>
      </c>
      <c r="W67" s="168">
        <f t="shared" si="138"/>
        <v>431764.00763358781</v>
      </c>
      <c r="X67" s="102">
        <f>市区町村別_指導対象者群分析!K67</f>
        <v>180</v>
      </c>
      <c r="Y67" s="141">
        <v>178</v>
      </c>
      <c r="Z67" s="166">
        <v>67520000</v>
      </c>
      <c r="AA67" s="168">
        <f t="shared" si="139"/>
        <v>379325.84269662923</v>
      </c>
      <c r="AB67" s="102">
        <f>市区町村別_指導対象者群分析!M67</f>
        <v>351</v>
      </c>
      <c r="AC67" s="141">
        <v>346</v>
      </c>
      <c r="AD67" s="166">
        <v>158724340</v>
      </c>
      <c r="AE67" s="168">
        <f t="shared" si="140"/>
        <v>458740.86705202312</v>
      </c>
      <c r="AF67" s="102">
        <f>市区町村別_指導対象者群分析!O67</f>
        <v>2</v>
      </c>
      <c r="AG67" s="141">
        <v>2</v>
      </c>
      <c r="AH67" s="166">
        <v>229280</v>
      </c>
      <c r="AI67" s="168">
        <f t="shared" si="141"/>
        <v>114640</v>
      </c>
      <c r="AJ67" s="102">
        <f>市区町村別_指導対象者群分析!Q67</f>
        <v>1093</v>
      </c>
      <c r="AK67" s="141">
        <f t="shared" si="1"/>
        <v>1071</v>
      </c>
      <c r="AL67" s="166">
        <f t="shared" si="1"/>
        <v>445696560</v>
      </c>
      <c r="AM67" s="168">
        <f t="shared" si="142"/>
        <v>416149.91596638656</v>
      </c>
      <c r="AN67" s="102">
        <f>市区町村別_指導対象者群分析!S67</f>
        <v>137</v>
      </c>
      <c r="AO67" s="141">
        <v>126</v>
      </c>
      <c r="AP67" s="166">
        <v>30692040</v>
      </c>
      <c r="AQ67" s="168">
        <f t="shared" si="12"/>
        <v>243587.61904761905</v>
      </c>
      <c r="AR67" s="102">
        <f>市区町村別_指導対象者群分析!U67</f>
        <v>956</v>
      </c>
      <c r="AS67" s="141">
        <v>945</v>
      </c>
      <c r="AT67" s="166">
        <v>415004520</v>
      </c>
      <c r="AU67" s="168">
        <f t="shared" si="143"/>
        <v>439158.22222222225</v>
      </c>
      <c r="AV67" s="102">
        <f>市区町村別_指導対象者群分析!W67</f>
        <v>7234</v>
      </c>
      <c r="AW67" s="141">
        <v>7234</v>
      </c>
      <c r="AX67" s="166">
        <v>6264819500</v>
      </c>
      <c r="AY67" s="168">
        <f t="shared" si="144"/>
        <v>866024.26043682615</v>
      </c>
      <c r="AZ67" s="102">
        <f>市区町村別_指導対象者群分析!Y67</f>
        <v>59</v>
      </c>
      <c r="BA67" s="141">
        <v>59</v>
      </c>
      <c r="BB67" s="166">
        <v>18077950</v>
      </c>
      <c r="BC67" s="168">
        <f t="shared" si="145"/>
        <v>306405.93220338982</v>
      </c>
      <c r="BD67" s="102">
        <f>市区町村別_指導対象者群分析!AA67</f>
        <v>2740</v>
      </c>
      <c r="BE67" s="141">
        <f t="shared" si="2"/>
        <v>2148</v>
      </c>
      <c r="BF67" s="166">
        <f t="shared" si="2"/>
        <v>1203760000</v>
      </c>
      <c r="BG67" s="168">
        <f t="shared" si="146"/>
        <v>560409.68342644325</v>
      </c>
      <c r="BH67" s="102">
        <f>市区町村別_指導対象者群分析!AC67</f>
        <v>766</v>
      </c>
      <c r="BI67" s="141">
        <v>766</v>
      </c>
      <c r="BJ67" s="166">
        <v>654364420</v>
      </c>
      <c r="BK67" s="168">
        <f t="shared" si="147"/>
        <v>854261.6449086162</v>
      </c>
      <c r="BL67" s="102">
        <f>市区町村別_指導対象者群分析!AE67</f>
        <v>1974</v>
      </c>
      <c r="BM67" s="141">
        <v>1382</v>
      </c>
      <c r="BN67" s="166">
        <v>549395580</v>
      </c>
      <c r="BO67" s="168">
        <f t="shared" si="148"/>
        <v>397536.59913169319</v>
      </c>
      <c r="BP67" s="50"/>
      <c r="BQ67" s="50"/>
      <c r="BR67" s="50"/>
      <c r="BS67" s="50"/>
      <c r="BT67" s="50"/>
      <c r="BU67" s="50"/>
      <c r="BV67" s="6"/>
      <c r="BW67" s="6"/>
      <c r="BX67" s="6"/>
      <c r="BY67" s="6"/>
      <c r="BZ67" s="6"/>
      <c r="CA67" s="6"/>
      <c r="CB67" s="6"/>
      <c r="CC67" s="6"/>
      <c r="CE67" s="28"/>
      <c r="CF67" s="28"/>
      <c r="CG67" s="28"/>
      <c r="CH67" s="28"/>
      <c r="CI67" s="28"/>
      <c r="CJ67" s="28"/>
      <c r="CK67" s="28"/>
    </row>
    <row r="68" spans="2:89" s="51" customFormat="1" ht="13.5" customHeight="1">
      <c r="B68" s="54">
        <v>63</v>
      </c>
      <c r="C68" s="96" t="s">
        <v>30</v>
      </c>
      <c r="D68" s="191">
        <f>市区町村別_指導対象者群分析!D68</f>
        <v>8645</v>
      </c>
      <c r="E68" s="141">
        <v>8258</v>
      </c>
      <c r="F68" s="166">
        <v>6311521990</v>
      </c>
      <c r="G68" s="168">
        <f t="shared" si="134"/>
        <v>764291.83700653911</v>
      </c>
      <c r="H68" s="191">
        <f>市区町村別_指導対象者群分析!E68</f>
        <v>2152</v>
      </c>
      <c r="I68" s="141">
        <v>2117</v>
      </c>
      <c r="J68" s="166">
        <v>958269190</v>
      </c>
      <c r="K68" s="168">
        <f t="shared" si="135"/>
        <v>452654.31743032596</v>
      </c>
      <c r="L68" s="191">
        <f>市区町村別_指導対象者群分析!F68</f>
        <v>6493</v>
      </c>
      <c r="M68" s="141">
        <v>6141</v>
      </c>
      <c r="N68" s="166">
        <v>5353252800</v>
      </c>
      <c r="O68" s="168">
        <f t="shared" si="136"/>
        <v>871723.30239374691</v>
      </c>
      <c r="P68" s="102">
        <f>市区町村別_指導対象者群分析!G68</f>
        <v>367</v>
      </c>
      <c r="Q68" s="141">
        <v>362</v>
      </c>
      <c r="R68" s="166">
        <v>146653500</v>
      </c>
      <c r="S68" s="168">
        <f t="shared" si="137"/>
        <v>405120.16574585636</v>
      </c>
      <c r="T68" s="102">
        <f>市区町村別_指導対象者群分析!I68</f>
        <v>638</v>
      </c>
      <c r="U68" s="141">
        <f t="shared" si="0"/>
        <v>631</v>
      </c>
      <c r="V68" s="166">
        <f t="shared" si="0"/>
        <v>323610880</v>
      </c>
      <c r="W68" s="168">
        <f t="shared" si="138"/>
        <v>512854.00950871635</v>
      </c>
      <c r="X68" s="102">
        <f>市区町村別_指導対象者群分析!K68</f>
        <v>191</v>
      </c>
      <c r="Y68" s="141">
        <v>191</v>
      </c>
      <c r="Z68" s="166">
        <v>97686190</v>
      </c>
      <c r="AA68" s="168">
        <f t="shared" si="139"/>
        <v>511446.02094240836</v>
      </c>
      <c r="AB68" s="102">
        <f>市区町村別_指導対象者群分析!M68</f>
        <v>447</v>
      </c>
      <c r="AC68" s="141">
        <v>440</v>
      </c>
      <c r="AD68" s="166">
        <v>225924690</v>
      </c>
      <c r="AE68" s="168">
        <f t="shared" si="140"/>
        <v>513465.20454545453</v>
      </c>
      <c r="AF68" s="102">
        <f>市区町村別_指導対象者群分析!O68</f>
        <v>0</v>
      </c>
      <c r="AG68" s="141">
        <v>0</v>
      </c>
      <c r="AH68" s="166">
        <v>0</v>
      </c>
      <c r="AI68" s="168" t="str">
        <f t="shared" si="141"/>
        <v>-</v>
      </c>
      <c r="AJ68" s="102">
        <f>市区町村別_指導対象者群分析!Q68</f>
        <v>1147</v>
      </c>
      <c r="AK68" s="141">
        <f t="shared" si="1"/>
        <v>1124</v>
      </c>
      <c r="AL68" s="166">
        <f t="shared" si="1"/>
        <v>488004810</v>
      </c>
      <c r="AM68" s="168">
        <f t="shared" si="142"/>
        <v>434167.98042704625</v>
      </c>
      <c r="AN68" s="102">
        <f>市区町村別_指導対象者群分析!S68</f>
        <v>119</v>
      </c>
      <c r="AO68" s="141">
        <v>106</v>
      </c>
      <c r="AP68" s="166">
        <v>26948190</v>
      </c>
      <c r="AQ68" s="168">
        <f t="shared" si="12"/>
        <v>254228.20754716982</v>
      </c>
      <c r="AR68" s="102">
        <f>市区町村別_指導対象者群分析!U68</f>
        <v>1028</v>
      </c>
      <c r="AS68" s="141">
        <v>1018</v>
      </c>
      <c r="AT68" s="166">
        <v>461056620</v>
      </c>
      <c r="AU68" s="168">
        <f t="shared" si="143"/>
        <v>452904.34184675833</v>
      </c>
      <c r="AV68" s="102">
        <f>市区町村別_指導対象者群分析!W68</f>
        <v>4694</v>
      </c>
      <c r="AW68" s="141">
        <v>4694</v>
      </c>
      <c r="AX68" s="166">
        <v>4321391160</v>
      </c>
      <c r="AY68" s="168">
        <f t="shared" si="144"/>
        <v>920620.18747337023</v>
      </c>
      <c r="AZ68" s="102">
        <f>市区町村別_指導対象者群分析!Y68</f>
        <v>44</v>
      </c>
      <c r="BA68" s="141">
        <v>44</v>
      </c>
      <c r="BB68" s="166">
        <v>21457200</v>
      </c>
      <c r="BC68" s="168">
        <f t="shared" si="145"/>
        <v>487663.63636363635</v>
      </c>
      <c r="BD68" s="102">
        <f>市区町村別_指導対象者群分析!AA68</f>
        <v>1755</v>
      </c>
      <c r="BE68" s="141">
        <f t="shared" si="2"/>
        <v>1403</v>
      </c>
      <c r="BF68" s="166">
        <f t="shared" si="2"/>
        <v>1010404440</v>
      </c>
      <c r="BG68" s="168">
        <f t="shared" si="146"/>
        <v>720174.22665716324</v>
      </c>
      <c r="BH68" s="102">
        <f>市区町村別_指導対象者群分析!AC68</f>
        <v>461</v>
      </c>
      <c r="BI68" s="141">
        <v>461</v>
      </c>
      <c r="BJ68" s="166">
        <v>443689450</v>
      </c>
      <c r="BK68" s="168">
        <f t="shared" si="147"/>
        <v>962450</v>
      </c>
      <c r="BL68" s="102">
        <f>市区町村別_指導対象者群分析!AE68</f>
        <v>1294</v>
      </c>
      <c r="BM68" s="141">
        <v>942</v>
      </c>
      <c r="BN68" s="166">
        <v>566714990</v>
      </c>
      <c r="BO68" s="168">
        <f t="shared" si="148"/>
        <v>601608.26963906584</v>
      </c>
      <c r="BP68" s="50"/>
      <c r="BQ68" s="50"/>
      <c r="BR68" s="50"/>
      <c r="BS68" s="50"/>
      <c r="BT68" s="50"/>
      <c r="BU68" s="50"/>
      <c r="BV68" s="6"/>
      <c r="BW68" s="6"/>
      <c r="BX68" s="6"/>
      <c r="BY68" s="6"/>
      <c r="BZ68" s="6"/>
      <c r="CA68" s="6"/>
      <c r="CB68" s="6"/>
      <c r="CC68" s="6"/>
      <c r="CE68" s="28"/>
      <c r="CF68" s="28"/>
      <c r="CG68" s="28"/>
      <c r="CH68" s="28"/>
      <c r="CI68" s="28"/>
      <c r="CJ68" s="28"/>
      <c r="CK68" s="28"/>
    </row>
    <row r="69" spans="2:89" s="51" customFormat="1" ht="13.5" customHeight="1">
      <c r="B69" s="54">
        <v>64</v>
      </c>
      <c r="C69" s="96" t="s">
        <v>51</v>
      </c>
      <c r="D69" s="191">
        <f>市区町村別_指導対象者群分析!D69</f>
        <v>8953</v>
      </c>
      <c r="E69" s="141">
        <v>8540</v>
      </c>
      <c r="F69" s="166">
        <v>7110174070</v>
      </c>
      <c r="G69" s="168">
        <f t="shared" si="134"/>
        <v>832573.07611241215</v>
      </c>
      <c r="H69" s="191">
        <f>市区町村別_指導対象者群分析!E69</f>
        <v>1110</v>
      </c>
      <c r="I69" s="141">
        <v>1088</v>
      </c>
      <c r="J69" s="166">
        <v>547122240</v>
      </c>
      <c r="K69" s="168">
        <f t="shared" si="135"/>
        <v>502869.70588235295</v>
      </c>
      <c r="L69" s="191">
        <f>市区町村別_指導対象者群分析!F69</f>
        <v>7843</v>
      </c>
      <c r="M69" s="141">
        <v>7452</v>
      </c>
      <c r="N69" s="166">
        <v>6563051830</v>
      </c>
      <c r="O69" s="168">
        <f t="shared" si="136"/>
        <v>880710.12211486849</v>
      </c>
      <c r="P69" s="102">
        <f>市区町村別_指導対象者群分析!G69</f>
        <v>164</v>
      </c>
      <c r="Q69" s="141">
        <v>163</v>
      </c>
      <c r="R69" s="166">
        <v>71720470</v>
      </c>
      <c r="S69" s="168">
        <f t="shared" si="137"/>
        <v>440002.8834355828</v>
      </c>
      <c r="T69" s="102">
        <f>市区町村別_指導対象者群分析!I69</f>
        <v>269</v>
      </c>
      <c r="U69" s="141">
        <f t="shared" si="0"/>
        <v>265</v>
      </c>
      <c r="V69" s="166">
        <f t="shared" si="0"/>
        <v>137129880</v>
      </c>
      <c r="W69" s="168">
        <f t="shared" si="138"/>
        <v>517471.24528301886</v>
      </c>
      <c r="X69" s="102">
        <f>市区町村別_指導対象者群分析!K69</f>
        <v>94</v>
      </c>
      <c r="Y69" s="141">
        <v>93</v>
      </c>
      <c r="Z69" s="166">
        <v>47347030</v>
      </c>
      <c r="AA69" s="168">
        <f t="shared" si="139"/>
        <v>509107.84946236562</v>
      </c>
      <c r="AB69" s="102">
        <f>市区町村別_指導対象者群分析!M69</f>
        <v>175</v>
      </c>
      <c r="AC69" s="141">
        <v>172</v>
      </c>
      <c r="AD69" s="166">
        <v>89782850</v>
      </c>
      <c r="AE69" s="168">
        <f t="shared" si="140"/>
        <v>521993.31395348837</v>
      </c>
      <c r="AF69" s="102">
        <f>市区町村別_指導対象者群分析!O69</f>
        <v>9</v>
      </c>
      <c r="AG69" s="141">
        <v>8</v>
      </c>
      <c r="AH69" s="166">
        <v>6751060</v>
      </c>
      <c r="AI69" s="168">
        <f t="shared" si="141"/>
        <v>843882.5</v>
      </c>
      <c r="AJ69" s="102">
        <f>市区町村別_指導対象者群分析!Q69</f>
        <v>668</v>
      </c>
      <c r="AK69" s="141">
        <f t="shared" si="1"/>
        <v>652</v>
      </c>
      <c r="AL69" s="166">
        <f t="shared" si="1"/>
        <v>331520830</v>
      </c>
      <c r="AM69" s="168">
        <f t="shared" si="142"/>
        <v>508467.53067484661</v>
      </c>
      <c r="AN69" s="102">
        <f>市区町村別_指導対象者群分析!S69</f>
        <v>86</v>
      </c>
      <c r="AO69" s="141">
        <v>75</v>
      </c>
      <c r="AP69" s="166">
        <v>18440740</v>
      </c>
      <c r="AQ69" s="168">
        <f t="shared" si="12"/>
        <v>245876.53333333333</v>
      </c>
      <c r="AR69" s="102">
        <f>市区町村別_指導対象者群分析!U69</f>
        <v>582</v>
      </c>
      <c r="AS69" s="141">
        <v>577</v>
      </c>
      <c r="AT69" s="166">
        <v>313080090</v>
      </c>
      <c r="AU69" s="168">
        <f t="shared" si="143"/>
        <v>542599.80935875222</v>
      </c>
      <c r="AV69" s="102">
        <f>市区町村別_指導対象者群分析!W69</f>
        <v>5978</v>
      </c>
      <c r="AW69" s="141">
        <v>5978</v>
      </c>
      <c r="AX69" s="166">
        <v>5456573890</v>
      </c>
      <c r="AY69" s="168">
        <f t="shared" si="144"/>
        <v>912775.82636333222</v>
      </c>
      <c r="AZ69" s="102">
        <f>市区町村別_指導対象者群分析!Y69</f>
        <v>32</v>
      </c>
      <c r="BA69" s="141">
        <v>32</v>
      </c>
      <c r="BB69" s="166">
        <v>8155300</v>
      </c>
      <c r="BC69" s="168">
        <f t="shared" si="145"/>
        <v>254853.125</v>
      </c>
      <c r="BD69" s="102">
        <f>市区町村別_指導対象者群分析!AA69</f>
        <v>1833</v>
      </c>
      <c r="BE69" s="141">
        <f t="shared" si="2"/>
        <v>1442</v>
      </c>
      <c r="BF69" s="166">
        <f t="shared" si="2"/>
        <v>1098322640</v>
      </c>
      <c r="BG69" s="168">
        <f t="shared" si="146"/>
        <v>761666.18585298199</v>
      </c>
      <c r="BH69" s="102">
        <f>市区町村別_指導対象者群分析!AC69</f>
        <v>580</v>
      </c>
      <c r="BI69" s="141">
        <v>580</v>
      </c>
      <c r="BJ69" s="166">
        <v>611653960</v>
      </c>
      <c r="BK69" s="168">
        <f t="shared" si="147"/>
        <v>1054575.7931034483</v>
      </c>
      <c r="BL69" s="102">
        <f>市区町村別_指導対象者群分析!AE69</f>
        <v>1253</v>
      </c>
      <c r="BM69" s="141">
        <v>862</v>
      </c>
      <c r="BN69" s="166">
        <v>486668680</v>
      </c>
      <c r="BO69" s="168">
        <f t="shared" si="148"/>
        <v>564580.83526682132</v>
      </c>
      <c r="BP69" s="50"/>
      <c r="BQ69" s="50"/>
      <c r="BR69" s="50"/>
      <c r="BS69" s="50"/>
      <c r="BT69" s="50"/>
      <c r="BU69" s="50"/>
      <c r="BV69" s="6"/>
      <c r="BW69" s="6"/>
      <c r="BX69" s="6"/>
      <c r="BY69" s="6"/>
      <c r="BZ69" s="6"/>
      <c r="CA69" s="6"/>
      <c r="CB69" s="6"/>
      <c r="CC69" s="6"/>
      <c r="CE69" s="28"/>
      <c r="CF69" s="28"/>
      <c r="CG69" s="28"/>
      <c r="CH69" s="28"/>
      <c r="CI69" s="28"/>
      <c r="CJ69" s="28"/>
      <c r="CK69" s="28"/>
    </row>
    <row r="70" spans="2:89" s="51" customFormat="1" ht="13.5" customHeight="1">
      <c r="B70" s="54">
        <v>65</v>
      </c>
      <c r="C70" s="96" t="s">
        <v>11</v>
      </c>
      <c r="D70" s="191">
        <f>市区町村別_指導対象者群分析!D70</f>
        <v>4536</v>
      </c>
      <c r="E70" s="141">
        <v>4303</v>
      </c>
      <c r="F70" s="166">
        <v>3342686180</v>
      </c>
      <c r="G70" s="168">
        <f>IFERROR(F70/E70,"-")</f>
        <v>776826.90680920286</v>
      </c>
      <c r="H70" s="191">
        <f>市区町村別_指導対象者群分析!E70</f>
        <v>943</v>
      </c>
      <c r="I70" s="141">
        <v>935</v>
      </c>
      <c r="J70" s="166">
        <v>455246690</v>
      </c>
      <c r="K70" s="168">
        <f>IFERROR(J70/I70,"-")</f>
        <v>486894.85561497329</v>
      </c>
      <c r="L70" s="191">
        <f>市区町村別_指導対象者群分析!F70</f>
        <v>3593</v>
      </c>
      <c r="M70" s="141">
        <v>3368</v>
      </c>
      <c r="N70" s="166">
        <v>2887439490</v>
      </c>
      <c r="O70" s="168">
        <f>IFERROR(N70/M70,"-")</f>
        <v>857315.763064133</v>
      </c>
      <c r="P70" s="102">
        <f>市区町村別_指導対象者群分析!G70</f>
        <v>220</v>
      </c>
      <c r="Q70" s="141">
        <v>220</v>
      </c>
      <c r="R70" s="166">
        <v>125052060</v>
      </c>
      <c r="S70" s="168">
        <f>IFERROR(R70/Q70,"-")</f>
        <v>568418.45454545459</v>
      </c>
      <c r="T70" s="102">
        <f>市区町村別_指導対象者群分析!I70</f>
        <v>257</v>
      </c>
      <c r="U70" s="141">
        <f t="shared" ref="U70:V79" si="149">SUM(Y70,AC70)</f>
        <v>255</v>
      </c>
      <c r="V70" s="166">
        <f t="shared" si="149"/>
        <v>114656430</v>
      </c>
      <c r="W70" s="168">
        <f>IFERROR(V70/U70,"-")</f>
        <v>449633.0588235294</v>
      </c>
      <c r="X70" s="102">
        <f>市区町村別_指導対象者群分析!K70</f>
        <v>93</v>
      </c>
      <c r="Y70" s="141">
        <v>92</v>
      </c>
      <c r="Z70" s="166">
        <v>55284410</v>
      </c>
      <c r="AA70" s="168">
        <f>IFERROR(Z70/Y70,"-")</f>
        <v>600917.5</v>
      </c>
      <c r="AB70" s="102">
        <f>市区町村別_指導対象者群分析!M70</f>
        <v>164</v>
      </c>
      <c r="AC70" s="141">
        <v>163</v>
      </c>
      <c r="AD70" s="166">
        <v>59372020</v>
      </c>
      <c r="AE70" s="168">
        <f>IFERROR(AD70/AC70,"-")</f>
        <v>364245.52147239266</v>
      </c>
      <c r="AF70" s="102">
        <f>市区町村別_指導対象者群分析!O70</f>
        <v>0</v>
      </c>
      <c r="AG70" s="141">
        <v>0</v>
      </c>
      <c r="AH70" s="166">
        <v>0</v>
      </c>
      <c r="AI70" s="168" t="str">
        <f>IFERROR(AH70/AG70,"-")</f>
        <v>-</v>
      </c>
      <c r="AJ70" s="102">
        <f>市区町村別_指導対象者群分析!Q70</f>
        <v>466</v>
      </c>
      <c r="AK70" s="141">
        <f t="shared" ref="AK70:AL79" si="150">SUM(AO70,AS70)</f>
        <v>460</v>
      </c>
      <c r="AL70" s="166">
        <f t="shared" si="150"/>
        <v>215538200</v>
      </c>
      <c r="AM70" s="168">
        <f>IFERROR(AL70/AK70,"-")</f>
        <v>468561.30434782611</v>
      </c>
      <c r="AN70" s="102">
        <f>市区町村別_指導対象者群分析!S70</f>
        <v>44</v>
      </c>
      <c r="AO70" s="141">
        <v>40</v>
      </c>
      <c r="AP70" s="166">
        <v>8497140</v>
      </c>
      <c r="AQ70" s="168">
        <f t="shared" si="12"/>
        <v>212428.5</v>
      </c>
      <c r="AR70" s="102">
        <f>市区町村別_指導対象者群分析!U70</f>
        <v>422</v>
      </c>
      <c r="AS70" s="141">
        <v>420</v>
      </c>
      <c r="AT70" s="166">
        <v>207041060</v>
      </c>
      <c r="AU70" s="168">
        <f>IFERROR(AT70/AS70,"-")</f>
        <v>492954.90476190473</v>
      </c>
      <c r="AV70" s="102">
        <f>市区町村別_指導対象者群分析!W70</f>
        <v>2530</v>
      </c>
      <c r="AW70" s="141">
        <v>2530</v>
      </c>
      <c r="AX70" s="166">
        <v>2341202250</v>
      </c>
      <c r="AY70" s="168">
        <f>IFERROR(AX70/AW70,"-")</f>
        <v>925376.38339920947</v>
      </c>
      <c r="AZ70" s="102">
        <f>市区町村別_指導対象者群分析!Y70</f>
        <v>12</v>
      </c>
      <c r="BA70" s="141">
        <v>12</v>
      </c>
      <c r="BB70" s="166">
        <v>1256250</v>
      </c>
      <c r="BC70" s="168">
        <f>IFERROR(BB70/BA70,"-")</f>
        <v>104687.5</v>
      </c>
      <c r="BD70" s="102">
        <f>市区町村別_指導対象者群分析!AA70</f>
        <v>1051</v>
      </c>
      <c r="BE70" s="141">
        <f t="shared" ref="BE70:BF79" si="151">SUM(BI70,BM70)</f>
        <v>826</v>
      </c>
      <c r="BF70" s="166">
        <f t="shared" si="151"/>
        <v>544980990</v>
      </c>
      <c r="BG70" s="168">
        <f>IFERROR(BF70/BE70,"-")</f>
        <v>659783.28087167069</v>
      </c>
      <c r="BH70" s="102">
        <f>市区町村別_指導対象者群分析!AC70</f>
        <v>324</v>
      </c>
      <c r="BI70" s="141">
        <v>324</v>
      </c>
      <c r="BJ70" s="166">
        <v>296090360</v>
      </c>
      <c r="BK70" s="168">
        <f>IFERROR(BJ70/BI70,"-")</f>
        <v>913859.1358024691</v>
      </c>
      <c r="BL70" s="102">
        <f>市区町村別_指導対象者群分析!AE70</f>
        <v>727</v>
      </c>
      <c r="BM70" s="141">
        <v>502</v>
      </c>
      <c r="BN70" s="166">
        <v>248890630</v>
      </c>
      <c r="BO70" s="168">
        <f>IFERROR(BN70/BM70,"-")</f>
        <v>495798.06772908365</v>
      </c>
      <c r="BP70" s="50"/>
      <c r="BQ70" s="50"/>
      <c r="BR70" s="50"/>
      <c r="BS70" s="50"/>
      <c r="BT70" s="50"/>
      <c r="BU70" s="50"/>
      <c r="BV70" s="6"/>
      <c r="BW70" s="6"/>
      <c r="BX70" s="6"/>
      <c r="BY70" s="6"/>
      <c r="BZ70" s="6"/>
      <c r="CA70" s="6"/>
      <c r="CB70" s="6"/>
      <c r="CC70" s="6"/>
      <c r="CE70" s="28"/>
      <c r="CF70" s="28"/>
      <c r="CG70" s="28"/>
      <c r="CH70" s="28"/>
      <c r="CI70" s="28"/>
      <c r="CJ70" s="28"/>
      <c r="CK70" s="28"/>
    </row>
    <row r="71" spans="2:89" s="51" customFormat="1" ht="13.5" customHeight="1">
      <c r="B71" s="54">
        <v>66</v>
      </c>
      <c r="C71" s="96" t="s">
        <v>5</v>
      </c>
      <c r="D71" s="191">
        <f>市区町村別_指導対象者群分析!D71</f>
        <v>4641</v>
      </c>
      <c r="E71" s="141">
        <v>4416</v>
      </c>
      <c r="F71" s="166">
        <v>3020941850</v>
      </c>
      <c r="G71" s="168">
        <f t="shared" ref="G71:G77" si="152">IFERROR(F71/E71,"-")</f>
        <v>684090.09284420288</v>
      </c>
      <c r="H71" s="191">
        <f>市区町村別_指導対象者群分析!E71</f>
        <v>2208</v>
      </c>
      <c r="I71" s="141">
        <v>2171</v>
      </c>
      <c r="J71" s="166">
        <v>1012434620</v>
      </c>
      <c r="K71" s="168">
        <f t="shared" ref="K71:K77" si="153">IFERROR(J71/I71,"-")</f>
        <v>466344.82726853987</v>
      </c>
      <c r="L71" s="191">
        <f>市区町村別_指導対象者群分析!F71</f>
        <v>2433</v>
      </c>
      <c r="M71" s="141">
        <v>2245</v>
      </c>
      <c r="N71" s="166">
        <v>2008507230</v>
      </c>
      <c r="O71" s="168">
        <f t="shared" ref="O71:O77" si="154">IFERROR(N71/M71,"-")</f>
        <v>894658.008908686</v>
      </c>
      <c r="P71" s="102">
        <f>市区町村別_指導対象者群分析!G71</f>
        <v>323</v>
      </c>
      <c r="Q71" s="141">
        <v>318</v>
      </c>
      <c r="R71" s="166">
        <v>148535240</v>
      </c>
      <c r="S71" s="168">
        <f t="shared" ref="S71:S77" si="155">IFERROR(R71/Q71,"-")</f>
        <v>467091.94968553458</v>
      </c>
      <c r="T71" s="102">
        <f>市区町村別_指導対象者群分析!I71</f>
        <v>350</v>
      </c>
      <c r="U71" s="141">
        <f t="shared" si="149"/>
        <v>346</v>
      </c>
      <c r="V71" s="166">
        <f t="shared" si="149"/>
        <v>158516470</v>
      </c>
      <c r="W71" s="168">
        <f t="shared" ref="W71:W77" si="156">IFERROR(V71/U71,"-")</f>
        <v>458140.08670520229</v>
      </c>
      <c r="X71" s="102">
        <f>市区町村別_指導対象者群分析!K71</f>
        <v>6</v>
      </c>
      <c r="Y71" s="141">
        <v>6</v>
      </c>
      <c r="Z71" s="166">
        <v>2391970</v>
      </c>
      <c r="AA71" s="168">
        <f t="shared" ref="AA71:AA77" si="157">IFERROR(Z71/Y71,"-")</f>
        <v>398661.66666666669</v>
      </c>
      <c r="AB71" s="102">
        <f>市区町村別_指導対象者群分析!M71</f>
        <v>344</v>
      </c>
      <c r="AC71" s="141">
        <v>340</v>
      </c>
      <c r="AD71" s="166">
        <v>156124500</v>
      </c>
      <c r="AE71" s="168">
        <f t="shared" ref="AE71:AE77" si="158">IFERROR(AD71/AC71,"-")</f>
        <v>459189.70588235295</v>
      </c>
      <c r="AF71" s="102">
        <f>市区町村別_指導対象者群分析!O71</f>
        <v>282</v>
      </c>
      <c r="AG71" s="141">
        <v>279</v>
      </c>
      <c r="AH71" s="166">
        <v>151896920</v>
      </c>
      <c r="AI71" s="168">
        <f t="shared" ref="AI71:AI77" si="159">IFERROR(AH71/AG71,"-")</f>
        <v>544433.40501792112</v>
      </c>
      <c r="AJ71" s="102">
        <f>市区町村別_指導対象者群分析!Q71</f>
        <v>1253</v>
      </c>
      <c r="AK71" s="141">
        <f t="shared" si="150"/>
        <v>1228</v>
      </c>
      <c r="AL71" s="166">
        <f t="shared" si="150"/>
        <v>553485990</v>
      </c>
      <c r="AM71" s="168">
        <f t="shared" ref="AM71:AM77" si="160">IFERROR(AL71/AK71,"-")</f>
        <v>450721.49022801302</v>
      </c>
      <c r="AN71" s="102">
        <f>市区町村別_指導対象者群分析!S71</f>
        <v>143</v>
      </c>
      <c r="AO71" s="141">
        <v>132</v>
      </c>
      <c r="AP71" s="166">
        <v>26413000</v>
      </c>
      <c r="AQ71" s="168">
        <f t="shared" ref="AQ71:AQ79" si="161">IFERROR(AP71/AO71,"-")</f>
        <v>200098.48484848486</v>
      </c>
      <c r="AR71" s="102">
        <f>市区町村別_指導対象者群分析!U71</f>
        <v>1110</v>
      </c>
      <c r="AS71" s="141">
        <v>1096</v>
      </c>
      <c r="AT71" s="166">
        <v>527072990</v>
      </c>
      <c r="AU71" s="168">
        <f t="shared" ref="AU71:AU77" si="162">IFERROR(AT71/AS71,"-")</f>
        <v>480906.01277372264</v>
      </c>
      <c r="AV71" s="102">
        <f>市区町村別_指導対象者群分析!W71</f>
        <v>1599</v>
      </c>
      <c r="AW71" s="141">
        <v>1599</v>
      </c>
      <c r="AX71" s="166">
        <v>1573386230</v>
      </c>
      <c r="AY71" s="168">
        <f t="shared" ref="AY71:AY77" si="163">IFERROR(AX71/AW71,"-")</f>
        <v>983981.38211382111</v>
      </c>
      <c r="AZ71" s="102">
        <f>市区町村別_指導対象者群分析!Y71</f>
        <v>13</v>
      </c>
      <c r="BA71" s="141">
        <v>13</v>
      </c>
      <c r="BB71" s="166">
        <v>6887760</v>
      </c>
      <c r="BC71" s="168">
        <f t="shared" ref="BC71:BC77" si="164">IFERROR(BB71/BA71,"-")</f>
        <v>529827.69230769225</v>
      </c>
      <c r="BD71" s="102">
        <f>市区町村別_指導対象者群分析!AA71</f>
        <v>821</v>
      </c>
      <c r="BE71" s="141">
        <f t="shared" si="151"/>
        <v>633</v>
      </c>
      <c r="BF71" s="166">
        <f t="shared" si="151"/>
        <v>428233240</v>
      </c>
      <c r="BG71" s="168">
        <f t="shared" ref="BG71:BG77" si="165">IFERROR(BF71/BE71,"-")</f>
        <v>676513.80726698262</v>
      </c>
      <c r="BH71" s="102">
        <f>市区町村別_指導対象者群分析!AC71</f>
        <v>192</v>
      </c>
      <c r="BI71" s="141">
        <v>192</v>
      </c>
      <c r="BJ71" s="166">
        <v>206885790</v>
      </c>
      <c r="BK71" s="168">
        <f t="shared" ref="BK71:BK77" si="166">IFERROR(BJ71/BI71,"-")</f>
        <v>1077530.15625</v>
      </c>
      <c r="BL71" s="102">
        <f>市区町村別_指導対象者群分析!AE71</f>
        <v>629</v>
      </c>
      <c r="BM71" s="141">
        <v>441</v>
      </c>
      <c r="BN71" s="166">
        <v>221347450</v>
      </c>
      <c r="BO71" s="168">
        <f t="shared" ref="BO71:BO77" si="167">IFERROR(BN71/BM71,"-")</f>
        <v>501921.65532879817</v>
      </c>
      <c r="BP71" s="50"/>
      <c r="BQ71" s="50"/>
      <c r="BR71" s="50"/>
      <c r="BS71" s="50"/>
      <c r="BT71" s="50"/>
      <c r="BU71" s="50"/>
      <c r="BV71" s="6"/>
      <c r="BW71" s="6"/>
      <c r="BX71" s="6"/>
      <c r="BY71" s="6"/>
      <c r="BZ71" s="6"/>
      <c r="CA71" s="6"/>
      <c r="CB71" s="6"/>
      <c r="CC71" s="6"/>
      <c r="CE71" s="28"/>
      <c r="CF71" s="28"/>
      <c r="CG71" s="28"/>
      <c r="CH71" s="28"/>
      <c r="CI71" s="28"/>
      <c r="CJ71" s="28"/>
      <c r="CK71" s="28"/>
    </row>
    <row r="72" spans="2:89" s="51" customFormat="1" ht="13.5" customHeight="1">
      <c r="B72" s="54">
        <v>67</v>
      </c>
      <c r="C72" s="96" t="s">
        <v>6</v>
      </c>
      <c r="D72" s="191">
        <f>市区町村別_指導対象者群分析!D72</f>
        <v>1953</v>
      </c>
      <c r="E72" s="141">
        <v>1850</v>
      </c>
      <c r="F72" s="166">
        <v>1506636230</v>
      </c>
      <c r="G72" s="168">
        <f t="shared" si="152"/>
        <v>814397.96216216218</v>
      </c>
      <c r="H72" s="191">
        <f>市区町村別_指導対象者群分析!E72</f>
        <v>379</v>
      </c>
      <c r="I72" s="141">
        <v>374</v>
      </c>
      <c r="J72" s="166">
        <v>161115270</v>
      </c>
      <c r="K72" s="168">
        <f t="shared" si="153"/>
        <v>430789.49197860964</v>
      </c>
      <c r="L72" s="191">
        <f>市区町村別_指導対象者群分析!F72</f>
        <v>1574</v>
      </c>
      <c r="M72" s="141">
        <v>1476</v>
      </c>
      <c r="N72" s="166">
        <v>1345520960</v>
      </c>
      <c r="O72" s="168">
        <f t="shared" si="154"/>
        <v>911599.56639566401</v>
      </c>
      <c r="P72" s="102">
        <f>市区町村別_指導対象者群分析!G72</f>
        <v>45</v>
      </c>
      <c r="Q72" s="141">
        <v>44</v>
      </c>
      <c r="R72" s="166">
        <v>25895690</v>
      </c>
      <c r="S72" s="168">
        <f t="shared" si="155"/>
        <v>588538.40909090906</v>
      </c>
      <c r="T72" s="102">
        <f>市区町村別_指導対象者群分析!I72</f>
        <v>77</v>
      </c>
      <c r="U72" s="141">
        <f t="shared" si="149"/>
        <v>75</v>
      </c>
      <c r="V72" s="166">
        <f t="shared" si="149"/>
        <v>42750540</v>
      </c>
      <c r="W72" s="168">
        <f t="shared" si="156"/>
        <v>570007.19999999995</v>
      </c>
      <c r="X72" s="102">
        <f>市区町村別_指導対象者群分析!K72</f>
        <v>9</v>
      </c>
      <c r="Y72" s="141">
        <v>9</v>
      </c>
      <c r="Z72" s="166">
        <v>3373430</v>
      </c>
      <c r="AA72" s="168">
        <f t="shared" si="157"/>
        <v>374825.55555555556</v>
      </c>
      <c r="AB72" s="102">
        <f>市区町村別_指導対象者群分析!M72</f>
        <v>68</v>
      </c>
      <c r="AC72" s="141">
        <v>66</v>
      </c>
      <c r="AD72" s="166">
        <v>39377110</v>
      </c>
      <c r="AE72" s="168">
        <f t="shared" si="158"/>
        <v>596622.87878787878</v>
      </c>
      <c r="AF72" s="102">
        <f>市区町村別_指導対象者群分析!O72</f>
        <v>20</v>
      </c>
      <c r="AG72" s="141">
        <v>20</v>
      </c>
      <c r="AH72" s="166">
        <v>5680260</v>
      </c>
      <c r="AI72" s="168">
        <f t="shared" si="159"/>
        <v>284013</v>
      </c>
      <c r="AJ72" s="102">
        <f>市区町村別_指導対象者群分析!Q72</f>
        <v>237</v>
      </c>
      <c r="AK72" s="141">
        <f t="shared" si="150"/>
        <v>235</v>
      </c>
      <c r="AL72" s="166">
        <f t="shared" si="150"/>
        <v>86788780</v>
      </c>
      <c r="AM72" s="168">
        <f t="shared" si="160"/>
        <v>369313.95744680852</v>
      </c>
      <c r="AN72" s="102">
        <f>市区町村別_指導対象者群分析!S72</f>
        <v>31</v>
      </c>
      <c r="AO72" s="141">
        <v>30</v>
      </c>
      <c r="AP72" s="166">
        <v>5393140</v>
      </c>
      <c r="AQ72" s="168">
        <f t="shared" si="161"/>
        <v>179771.33333333334</v>
      </c>
      <c r="AR72" s="102">
        <f>市区町村別_指導対象者群分析!U72</f>
        <v>206</v>
      </c>
      <c r="AS72" s="141">
        <v>205</v>
      </c>
      <c r="AT72" s="166">
        <v>81395640</v>
      </c>
      <c r="AU72" s="168">
        <f t="shared" si="162"/>
        <v>397051.90243902442</v>
      </c>
      <c r="AV72" s="102">
        <f>市区町村別_指導対象者群分析!W72</f>
        <v>1085</v>
      </c>
      <c r="AW72" s="141">
        <v>1085</v>
      </c>
      <c r="AX72" s="166">
        <v>1040367120</v>
      </c>
      <c r="AY72" s="168">
        <f t="shared" si="163"/>
        <v>958863.70506912447</v>
      </c>
      <c r="AZ72" s="102">
        <f>市区町村別_指導対象者群分析!Y72</f>
        <v>10</v>
      </c>
      <c r="BA72" s="141">
        <v>10</v>
      </c>
      <c r="BB72" s="166">
        <v>3216300</v>
      </c>
      <c r="BC72" s="168">
        <f t="shared" si="164"/>
        <v>321630</v>
      </c>
      <c r="BD72" s="102">
        <f>市区町村別_指導対象者群分析!AA72</f>
        <v>479</v>
      </c>
      <c r="BE72" s="141">
        <f t="shared" si="151"/>
        <v>381</v>
      </c>
      <c r="BF72" s="166">
        <f t="shared" si="151"/>
        <v>301937540</v>
      </c>
      <c r="BG72" s="168">
        <f t="shared" si="165"/>
        <v>792486.98162729654</v>
      </c>
      <c r="BH72" s="102">
        <f>市区町村別_指導対象者群分析!AC72</f>
        <v>112</v>
      </c>
      <c r="BI72" s="141">
        <v>112</v>
      </c>
      <c r="BJ72" s="166">
        <v>144171510</v>
      </c>
      <c r="BK72" s="168">
        <f t="shared" si="166"/>
        <v>1287245.625</v>
      </c>
      <c r="BL72" s="102">
        <f>市区町村別_指導対象者群分析!AE72</f>
        <v>367</v>
      </c>
      <c r="BM72" s="141">
        <v>269</v>
      </c>
      <c r="BN72" s="166">
        <v>157766030</v>
      </c>
      <c r="BO72" s="168">
        <f t="shared" si="167"/>
        <v>586490.81784386619</v>
      </c>
      <c r="BP72" s="50"/>
      <c r="BQ72" s="50"/>
      <c r="BR72" s="50"/>
      <c r="BS72" s="50"/>
      <c r="BT72" s="50"/>
      <c r="BU72" s="50"/>
      <c r="BV72" s="6"/>
      <c r="BW72" s="6"/>
      <c r="BX72" s="6"/>
      <c r="BY72" s="6"/>
      <c r="BZ72" s="6"/>
      <c r="CA72" s="6"/>
      <c r="CB72" s="6"/>
      <c r="CC72" s="6"/>
      <c r="CE72" s="28"/>
      <c r="CF72" s="28"/>
      <c r="CG72" s="28"/>
      <c r="CH72" s="28"/>
      <c r="CI72" s="28"/>
      <c r="CJ72" s="28"/>
      <c r="CK72" s="28"/>
    </row>
    <row r="73" spans="2:89" s="51" customFormat="1" ht="13.5" customHeight="1">
      <c r="B73" s="54">
        <v>68</v>
      </c>
      <c r="C73" s="96" t="s">
        <v>52</v>
      </c>
      <c r="D73" s="191">
        <f>市区町村別_指導対象者群分析!D73</f>
        <v>2629</v>
      </c>
      <c r="E73" s="141">
        <v>2465</v>
      </c>
      <c r="F73" s="166">
        <v>2103350770</v>
      </c>
      <c r="G73" s="168">
        <f t="shared" si="152"/>
        <v>853286.31643002026</v>
      </c>
      <c r="H73" s="191">
        <f>市区町村別_指導対象者群分析!E73</f>
        <v>487</v>
      </c>
      <c r="I73" s="141">
        <v>484</v>
      </c>
      <c r="J73" s="166">
        <v>278796950</v>
      </c>
      <c r="K73" s="168">
        <f t="shared" si="153"/>
        <v>576026.75619834708</v>
      </c>
      <c r="L73" s="191">
        <f>市区町村別_指導対象者群分析!F73</f>
        <v>2142</v>
      </c>
      <c r="M73" s="141">
        <v>1981</v>
      </c>
      <c r="N73" s="166">
        <v>1824553820</v>
      </c>
      <c r="O73" s="168">
        <f t="shared" si="154"/>
        <v>921026.66330136301</v>
      </c>
      <c r="P73" s="102">
        <f>市区町村別_指導対象者群分析!G73</f>
        <v>61</v>
      </c>
      <c r="Q73" s="141">
        <v>61</v>
      </c>
      <c r="R73" s="166">
        <v>43455650</v>
      </c>
      <c r="S73" s="168">
        <f t="shared" si="155"/>
        <v>712387.70491803274</v>
      </c>
      <c r="T73" s="102">
        <f>市区町村別_指導対象者群分析!I73</f>
        <v>143</v>
      </c>
      <c r="U73" s="141">
        <f t="shared" si="149"/>
        <v>143</v>
      </c>
      <c r="V73" s="166">
        <f t="shared" si="149"/>
        <v>76662700</v>
      </c>
      <c r="W73" s="168">
        <f t="shared" si="156"/>
        <v>536102.79720279726</v>
      </c>
      <c r="X73" s="102">
        <f>市区町村別_指導対象者群分析!K73</f>
        <v>40</v>
      </c>
      <c r="Y73" s="141">
        <v>40</v>
      </c>
      <c r="Z73" s="166">
        <v>22710440</v>
      </c>
      <c r="AA73" s="168">
        <f t="shared" si="157"/>
        <v>567761</v>
      </c>
      <c r="AB73" s="102">
        <f>市区町村別_指導対象者群分析!M73</f>
        <v>103</v>
      </c>
      <c r="AC73" s="141">
        <v>103</v>
      </c>
      <c r="AD73" s="166">
        <v>53952260</v>
      </c>
      <c r="AE73" s="168">
        <f t="shared" si="158"/>
        <v>523808.3495145631</v>
      </c>
      <c r="AF73" s="102">
        <f>市区町村別_指導対象者群分析!O73</f>
        <v>0</v>
      </c>
      <c r="AG73" s="141">
        <v>0</v>
      </c>
      <c r="AH73" s="166">
        <v>0</v>
      </c>
      <c r="AI73" s="168" t="str">
        <f t="shared" si="159"/>
        <v>-</v>
      </c>
      <c r="AJ73" s="102">
        <f>市区町村別_指導対象者群分析!Q73</f>
        <v>283</v>
      </c>
      <c r="AK73" s="141">
        <f t="shared" si="150"/>
        <v>280</v>
      </c>
      <c r="AL73" s="166">
        <f t="shared" si="150"/>
        <v>158678600</v>
      </c>
      <c r="AM73" s="168">
        <f t="shared" si="160"/>
        <v>566709.28571428568</v>
      </c>
      <c r="AN73" s="102">
        <f>市区町村別_指導対象者群分析!S73</f>
        <v>34</v>
      </c>
      <c r="AO73" s="141">
        <v>31</v>
      </c>
      <c r="AP73" s="166">
        <v>8999660</v>
      </c>
      <c r="AQ73" s="168">
        <f t="shared" si="161"/>
        <v>290311.61290322582</v>
      </c>
      <c r="AR73" s="102">
        <f>市区町村別_指導対象者群分析!U73</f>
        <v>249</v>
      </c>
      <c r="AS73" s="141">
        <v>249</v>
      </c>
      <c r="AT73" s="166">
        <v>149678940</v>
      </c>
      <c r="AU73" s="168">
        <f t="shared" si="162"/>
        <v>601120.24096385541</v>
      </c>
      <c r="AV73" s="102">
        <f>市区町村別_指導対象者群分析!W73</f>
        <v>1615</v>
      </c>
      <c r="AW73" s="141">
        <v>1615</v>
      </c>
      <c r="AX73" s="166">
        <v>1574745770</v>
      </c>
      <c r="AY73" s="168">
        <f t="shared" si="163"/>
        <v>975074.78018575849</v>
      </c>
      <c r="AZ73" s="102">
        <f>市区町村別_指導対象者群分析!Y73</f>
        <v>10</v>
      </c>
      <c r="BA73" s="141">
        <v>10</v>
      </c>
      <c r="BB73" s="166">
        <v>3962540</v>
      </c>
      <c r="BC73" s="168">
        <f t="shared" si="164"/>
        <v>396254</v>
      </c>
      <c r="BD73" s="102">
        <f>市区町村別_指導対象者群分析!AA73</f>
        <v>517</v>
      </c>
      <c r="BE73" s="141">
        <f t="shared" si="151"/>
        <v>356</v>
      </c>
      <c r="BF73" s="166">
        <f t="shared" si="151"/>
        <v>245845510</v>
      </c>
      <c r="BG73" s="168">
        <f t="shared" si="165"/>
        <v>690577.2752808989</v>
      </c>
      <c r="BH73" s="102">
        <f>市区町村別_指導対象者群分析!AC73</f>
        <v>131</v>
      </c>
      <c r="BI73" s="141">
        <v>131</v>
      </c>
      <c r="BJ73" s="166">
        <v>111073510</v>
      </c>
      <c r="BK73" s="168">
        <f t="shared" si="166"/>
        <v>847889.38931297709</v>
      </c>
      <c r="BL73" s="102">
        <f>市区町村別_指導対象者群分析!AE73</f>
        <v>386</v>
      </c>
      <c r="BM73" s="141">
        <v>225</v>
      </c>
      <c r="BN73" s="166">
        <v>134772000</v>
      </c>
      <c r="BO73" s="168">
        <f t="shared" si="167"/>
        <v>598986.66666666663</v>
      </c>
      <c r="BP73" s="50"/>
      <c r="BQ73" s="50"/>
      <c r="BR73" s="50"/>
      <c r="BS73" s="50"/>
      <c r="BT73" s="50"/>
      <c r="BU73" s="50"/>
      <c r="BV73" s="6"/>
      <c r="BW73" s="6"/>
      <c r="BX73" s="6"/>
      <c r="BY73" s="6"/>
      <c r="BZ73" s="6"/>
      <c r="CA73" s="6"/>
      <c r="CB73" s="6"/>
      <c r="CC73" s="6"/>
      <c r="CE73" s="28"/>
      <c r="CF73" s="28"/>
      <c r="CG73" s="28"/>
      <c r="CH73" s="28"/>
      <c r="CI73" s="28"/>
      <c r="CJ73" s="28"/>
      <c r="CK73" s="28"/>
    </row>
    <row r="74" spans="2:89" s="51" customFormat="1" ht="13.5" customHeight="1">
      <c r="B74" s="54">
        <v>69</v>
      </c>
      <c r="C74" s="96" t="s">
        <v>53</v>
      </c>
      <c r="D74" s="191">
        <f>市区町村別_指導対象者群分析!D74</f>
        <v>6271</v>
      </c>
      <c r="E74" s="141">
        <v>5983</v>
      </c>
      <c r="F74" s="166">
        <v>4697081940</v>
      </c>
      <c r="G74" s="168">
        <f t="shared" si="152"/>
        <v>785071.35885007516</v>
      </c>
      <c r="H74" s="191">
        <f>市区町村別_指導対象者群分析!E74</f>
        <v>981</v>
      </c>
      <c r="I74" s="141">
        <v>967</v>
      </c>
      <c r="J74" s="166">
        <v>458897120</v>
      </c>
      <c r="K74" s="168">
        <f t="shared" si="153"/>
        <v>474557.51809720788</v>
      </c>
      <c r="L74" s="191">
        <f>市区町村別_指導対象者群分析!F74</f>
        <v>5290</v>
      </c>
      <c r="M74" s="141">
        <v>5016</v>
      </c>
      <c r="N74" s="166">
        <v>4238184820</v>
      </c>
      <c r="O74" s="168">
        <f t="shared" si="154"/>
        <v>844933.17783094104</v>
      </c>
      <c r="P74" s="102">
        <f>市区町村別_指導対象者群分析!G74</f>
        <v>171</v>
      </c>
      <c r="Q74" s="141">
        <v>170</v>
      </c>
      <c r="R74" s="166">
        <v>88005190</v>
      </c>
      <c r="S74" s="168">
        <f t="shared" si="155"/>
        <v>517677.5882352941</v>
      </c>
      <c r="T74" s="102">
        <f>市区町村別_指導対象者群分析!I74</f>
        <v>254</v>
      </c>
      <c r="U74" s="141">
        <f t="shared" si="149"/>
        <v>250</v>
      </c>
      <c r="V74" s="166">
        <f t="shared" si="149"/>
        <v>115982200</v>
      </c>
      <c r="W74" s="168">
        <f t="shared" si="156"/>
        <v>463928.8</v>
      </c>
      <c r="X74" s="102">
        <f>市区町村別_指導対象者群分析!K74</f>
        <v>67</v>
      </c>
      <c r="Y74" s="141">
        <v>67</v>
      </c>
      <c r="Z74" s="166">
        <v>32220340</v>
      </c>
      <c r="AA74" s="168">
        <f t="shared" si="157"/>
        <v>480900.59701492538</v>
      </c>
      <c r="AB74" s="102">
        <f>市区町村別_指導対象者群分析!M74</f>
        <v>187</v>
      </c>
      <c r="AC74" s="141">
        <v>183</v>
      </c>
      <c r="AD74" s="166">
        <v>83761860</v>
      </c>
      <c r="AE74" s="168">
        <f t="shared" si="158"/>
        <v>457715.08196721313</v>
      </c>
      <c r="AF74" s="102">
        <f>市区町村別_指導対象者群分析!O74</f>
        <v>1</v>
      </c>
      <c r="AG74" s="141">
        <v>0</v>
      </c>
      <c r="AH74" s="166">
        <v>0</v>
      </c>
      <c r="AI74" s="168" t="str">
        <f t="shared" si="159"/>
        <v>-</v>
      </c>
      <c r="AJ74" s="102">
        <f>市区町村別_指導対象者群分析!Q74</f>
        <v>555</v>
      </c>
      <c r="AK74" s="141">
        <f t="shared" si="150"/>
        <v>547</v>
      </c>
      <c r="AL74" s="166">
        <f t="shared" si="150"/>
        <v>254909730</v>
      </c>
      <c r="AM74" s="168">
        <f t="shared" si="160"/>
        <v>466014.13162705669</v>
      </c>
      <c r="AN74" s="102">
        <f>市区町村別_指導対象者群分析!S74</f>
        <v>71</v>
      </c>
      <c r="AO74" s="141">
        <v>65</v>
      </c>
      <c r="AP74" s="166">
        <v>11167560</v>
      </c>
      <c r="AQ74" s="168">
        <f t="shared" si="161"/>
        <v>171808.61538461538</v>
      </c>
      <c r="AR74" s="102">
        <f>市区町村別_指導対象者群分析!U74</f>
        <v>484</v>
      </c>
      <c r="AS74" s="141">
        <v>482</v>
      </c>
      <c r="AT74" s="166">
        <v>243742170</v>
      </c>
      <c r="AU74" s="168">
        <f t="shared" si="162"/>
        <v>505689.14937759336</v>
      </c>
      <c r="AV74" s="102">
        <f>市区町村別_指導対象者群分析!W74</f>
        <v>3869</v>
      </c>
      <c r="AW74" s="141">
        <v>3869</v>
      </c>
      <c r="AX74" s="166">
        <v>3462790790</v>
      </c>
      <c r="AY74" s="168">
        <f t="shared" si="163"/>
        <v>895009.25045231322</v>
      </c>
      <c r="AZ74" s="102">
        <f>市区町村別_指導対象者群分析!Y74</f>
        <v>32</v>
      </c>
      <c r="BA74" s="141">
        <v>32</v>
      </c>
      <c r="BB74" s="166">
        <v>16591700</v>
      </c>
      <c r="BC74" s="168">
        <f t="shared" si="164"/>
        <v>518490.625</v>
      </c>
      <c r="BD74" s="102">
        <f>市区町村別_指導対象者群分析!AA74</f>
        <v>1389</v>
      </c>
      <c r="BE74" s="141">
        <f t="shared" si="151"/>
        <v>1115</v>
      </c>
      <c r="BF74" s="166">
        <f t="shared" si="151"/>
        <v>758802330</v>
      </c>
      <c r="BG74" s="168">
        <f t="shared" si="165"/>
        <v>680540.20627802692</v>
      </c>
      <c r="BH74" s="102">
        <f>市区町村別_指導対象者群分析!AC74</f>
        <v>396</v>
      </c>
      <c r="BI74" s="141">
        <v>396</v>
      </c>
      <c r="BJ74" s="166">
        <v>381003040</v>
      </c>
      <c r="BK74" s="168">
        <f t="shared" si="166"/>
        <v>962128.88888888888</v>
      </c>
      <c r="BL74" s="102">
        <f>市区町村別_指導対象者群分析!AE74</f>
        <v>993</v>
      </c>
      <c r="BM74" s="141">
        <v>719</v>
      </c>
      <c r="BN74" s="166">
        <v>377799290</v>
      </c>
      <c r="BO74" s="168">
        <f t="shared" si="167"/>
        <v>525451.02920723229</v>
      </c>
      <c r="BP74" s="50"/>
      <c r="BQ74" s="50"/>
      <c r="BR74" s="50"/>
      <c r="BS74" s="50"/>
      <c r="BT74" s="50"/>
      <c r="BU74" s="50"/>
      <c r="BV74" s="6"/>
      <c r="BW74" s="6"/>
      <c r="BX74" s="6"/>
      <c r="BY74" s="6"/>
      <c r="BZ74" s="6"/>
      <c r="CA74" s="6"/>
      <c r="CB74" s="6"/>
      <c r="CC74" s="6"/>
      <c r="CE74" s="28"/>
      <c r="CF74" s="28"/>
      <c r="CG74" s="28"/>
      <c r="CH74" s="28"/>
      <c r="CI74" s="28"/>
      <c r="CJ74" s="28"/>
      <c r="CK74" s="28"/>
    </row>
    <row r="75" spans="2:89" s="51" customFormat="1" ht="13.5" customHeight="1">
      <c r="B75" s="54">
        <v>70</v>
      </c>
      <c r="C75" s="96" t="s">
        <v>54</v>
      </c>
      <c r="D75" s="191">
        <f>市区町村別_指導対象者群分析!D75</f>
        <v>1063</v>
      </c>
      <c r="E75" s="141">
        <v>1018</v>
      </c>
      <c r="F75" s="166">
        <v>829157870</v>
      </c>
      <c r="G75" s="168">
        <f t="shared" si="152"/>
        <v>814496.9253438114</v>
      </c>
      <c r="H75" s="191">
        <f>市区町村別_指導対象者群分析!E75</f>
        <v>228</v>
      </c>
      <c r="I75" s="141">
        <v>226</v>
      </c>
      <c r="J75" s="166">
        <v>124031430</v>
      </c>
      <c r="K75" s="168">
        <f t="shared" si="153"/>
        <v>548811.63716814155</v>
      </c>
      <c r="L75" s="191">
        <f>市区町村別_指導対象者群分析!F75</f>
        <v>835</v>
      </c>
      <c r="M75" s="141">
        <v>792</v>
      </c>
      <c r="N75" s="166">
        <v>705126440</v>
      </c>
      <c r="O75" s="168">
        <f t="shared" si="154"/>
        <v>890311.16161616158</v>
      </c>
      <c r="P75" s="102">
        <f>市区町村別_指導対象者群分析!G75</f>
        <v>27</v>
      </c>
      <c r="Q75" s="141">
        <v>27</v>
      </c>
      <c r="R75" s="166">
        <v>16087910</v>
      </c>
      <c r="S75" s="168">
        <f t="shared" si="155"/>
        <v>595848.51851851854</v>
      </c>
      <c r="T75" s="102">
        <f>市区町村別_指導対象者群分析!I75</f>
        <v>80</v>
      </c>
      <c r="U75" s="141">
        <f t="shared" si="149"/>
        <v>80</v>
      </c>
      <c r="V75" s="166">
        <f t="shared" si="149"/>
        <v>42301420</v>
      </c>
      <c r="W75" s="168">
        <f t="shared" si="156"/>
        <v>528767.75</v>
      </c>
      <c r="X75" s="102">
        <f>市区町村別_指導対象者群分析!K75</f>
        <v>27</v>
      </c>
      <c r="Y75" s="141">
        <v>27</v>
      </c>
      <c r="Z75" s="166">
        <v>15100300</v>
      </c>
      <c r="AA75" s="168">
        <f t="shared" si="157"/>
        <v>559270.37037037034</v>
      </c>
      <c r="AB75" s="102">
        <f>市区町村別_指導対象者群分析!M75</f>
        <v>53</v>
      </c>
      <c r="AC75" s="141">
        <v>53</v>
      </c>
      <c r="AD75" s="166">
        <v>27201120</v>
      </c>
      <c r="AE75" s="168">
        <f t="shared" si="158"/>
        <v>513228.67924528301</v>
      </c>
      <c r="AF75" s="102">
        <f>市区町村別_指導対象者群分析!O75</f>
        <v>0</v>
      </c>
      <c r="AG75" s="141">
        <v>0</v>
      </c>
      <c r="AH75" s="166">
        <v>0</v>
      </c>
      <c r="AI75" s="168" t="str">
        <f t="shared" si="159"/>
        <v>-</v>
      </c>
      <c r="AJ75" s="102">
        <f>市区町村別_指導対象者群分析!Q75</f>
        <v>121</v>
      </c>
      <c r="AK75" s="141">
        <f t="shared" si="150"/>
        <v>119</v>
      </c>
      <c r="AL75" s="166">
        <f t="shared" si="150"/>
        <v>65642100</v>
      </c>
      <c r="AM75" s="168">
        <f t="shared" si="160"/>
        <v>551614.28571428568</v>
      </c>
      <c r="AN75" s="102">
        <f>市区町村別_指導対象者群分析!S75</f>
        <v>9</v>
      </c>
      <c r="AO75" s="141">
        <v>8</v>
      </c>
      <c r="AP75" s="166">
        <v>4208510</v>
      </c>
      <c r="AQ75" s="168">
        <f t="shared" si="161"/>
        <v>526063.75</v>
      </c>
      <c r="AR75" s="102">
        <f>市区町村別_指導対象者群分析!U75</f>
        <v>112</v>
      </c>
      <c r="AS75" s="141">
        <v>111</v>
      </c>
      <c r="AT75" s="166">
        <v>61433590</v>
      </c>
      <c r="AU75" s="168">
        <f t="shared" si="162"/>
        <v>553455.7657657658</v>
      </c>
      <c r="AV75" s="102">
        <f>市区町村別_指導対象者群分析!W75</f>
        <v>657</v>
      </c>
      <c r="AW75" s="141">
        <v>657</v>
      </c>
      <c r="AX75" s="166">
        <v>587620870</v>
      </c>
      <c r="AY75" s="168">
        <f t="shared" si="163"/>
        <v>894400.10654490103</v>
      </c>
      <c r="AZ75" s="102">
        <f>市区町村別_指導対象者群分析!Y75</f>
        <v>6</v>
      </c>
      <c r="BA75" s="141">
        <v>6</v>
      </c>
      <c r="BB75" s="166">
        <v>3065510</v>
      </c>
      <c r="BC75" s="168">
        <f t="shared" si="164"/>
        <v>510918.33333333331</v>
      </c>
      <c r="BD75" s="102">
        <f>市区町村別_指導対象者群分析!AA75</f>
        <v>172</v>
      </c>
      <c r="BE75" s="141">
        <f t="shared" si="151"/>
        <v>129</v>
      </c>
      <c r="BF75" s="166">
        <f t="shared" si="151"/>
        <v>114440060</v>
      </c>
      <c r="BG75" s="168">
        <f t="shared" si="165"/>
        <v>887132.24806201551</v>
      </c>
      <c r="BH75" s="102">
        <f>市区町村別_指導対象者群分析!AC75</f>
        <v>58</v>
      </c>
      <c r="BI75" s="141">
        <v>58</v>
      </c>
      <c r="BJ75" s="166">
        <v>77186070</v>
      </c>
      <c r="BK75" s="168">
        <f t="shared" si="166"/>
        <v>1330794.3103448276</v>
      </c>
      <c r="BL75" s="102">
        <f>市区町村別_指導対象者群分析!AE75</f>
        <v>114</v>
      </c>
      <c r="BM75" s="141">
        <v>71</v>
      </c>
      <c r="BN75" s="166">
        <v>37253990</v>
      </c>
      <c r="BO75" s="168">
        <f t="shared" si="167"/>
        <v>524704.08450704231</v>
      </c>
      <c r="BP75" s="50"/>
      <c r="BQ75" s="50"/>
      <c r="BR75" s="50"/>
      <c r="BS75" s="50"/>
      <c r="BT75" s="50"/>
      <c r="BU75" s="50"/>
      <c r="BV75" s="6"/>
      <c r="BW75" s="6"/>
      <c r="BX75" s="6"/>
      <c r="BY75" s="6"/>
      <c r="BZ75" s="6"/>
      <c r="CA75" s="6"/>
      <c r="CB75" s="6"/>
      <c r="CC75" s="6"/>
      <c r="CE75" s="28"/>
      <c r="CF75" s="28"/>
      <c r="CG75" s="28"/>
      <c r="CH75" s="28"/>
      <c r="CI75" s="28"/>
      <c r="CJ75" s="28"/>
      <c r="CK75" s="28"/>
    </row>
    <row r="76" spans="2:89" s="51" customFormat="1" ht="13.5" customHeight="1">
      <c r="B76" s="54">
        <v>71</v>
      </c>
      <c r="C76" s="96" t="s">
        <v>55</v>
      </c>
      <c r="D76" s="191">
        <f>市区町村別_指導対象者群分析!D76</f>
        <v>3235</v>
      </c>
      <c r="E76" s="141">
        <v>3079</v>
      </c>
      <c r="F76" s="166">
        <v>2675114720</v>
      </c>
      <c r="G76" s="168">
        <f t="shared" si="152"/>
        <v>868825.82656706718</v>
      </c>
      <c r="H76" s="191">
        <f>市区町村別_指導対象者群分析!E76</f>
        <v>331</v>
      </c>
      <c r="I76" s="141">
        <v>321</v>
      </c>
      <c r="J76" s="166">
        <v>141461380</v>
      </c>
      <c r="K76" s="168">
        <f t="shared" si="153"/>
        <v>440689.6573208723</v>
      </c>
      <c r="L76" s="191">
        <f>市区町村別_指導対象者群分析!F76</f>
        <v>2904</v>
      </c>
      <c r="M76" s="141">
        <v>2758</v>
      </c>
      <c r="N76" s="166">
        <v>2533653340</v>
      </c>
      <c r="O76" s="168">
        <f t="shared" si="154"/>
        <v>918656.03335750545</v>
      </c>
      <c r="P76" s="102">
        <f>市区町村別_指導対象者群分析!G76</f>
        <v>44</v>
      </c>
      <c r="Q76" s="141">
        <v>44</v>
      </c>
      <c r="R76" s="166">
        <v>16718680</v>
      </c>
      <c r="S76" s="168">
        <f t="shared" si="155"/>
        <v>379970</v>
      </c>
      <c r="T76" s="102">
        <f>市区町村別_指導対象者群分析!I76</f>
        <v>59</v>
      </c>
      <c r="U76" s="141">
        <f t="shared" si="149"/>
        <v>58</v>
      </c>
      <c r="V76" s="166">
        <f t="shared" si="149"/>
        <v>35060800</v>
      </c>
      <c r="W76" s="168">
        <f t="shared" si="156"/>
        <v>604496.55172413797</v>
      </c>
      <c r="X76" s="102">
        <f>市区町村別_指導対象者群分析!K76</f>
        <v>20</v>
      </c>
      <c r="Y76" s="141">
        <v>20</v>
      </c>
      <c r="Z76" s="166">
        <v>9968220</v>
      </c>
      <c r="AA76" s="168">
        <f t="shared" si="157"/>
        <v>498411</v>
      </c>
      <c r="AB76" s="102">
        <f>市区町村別_指導対象者群分析!M76</f>
        <v>39</v>
      </c>
      <c r="AC76" s="141">
        <v>38</v>
      </c>
      <c r="AD76" s="166">
        <v>25092580</v>
      </c>
      <c r="AE76" s="168">
        <f t="shared" si="158"/>
        <v>660331.05263157899</v>
      </c>
      <c r="AF76" s="102">
        <f>市区町村別_指導対象者群分析!O76</f>
        <v>0</v>
      </c>
      <c r="AG76" s="141">
        <v>0</v>
      </c>
      <c r="AH76" s="166">
        <v>0</v>
      </c>
      <c r="AI76" s="168" t="str">
        <f t="shared" si="159"/>
        <v>-</v>
      </c>
      <c r="AJ76" s="102">
        <f>市区町村別_指導対象者群分析!Q76</f>
        <v>228</v>
      </c>
      <c r="AK76" s="141">
        <f t="shared" si="150"/>
        <v>219</v>
      </c>
      <c r="AL76" s="166">
        <f t="shared" si="150"/>
        <v>89681900</v>
      </c>
      <c r="AM76" s="168">
        <f t="shared" si="160"/>
        <v>409506.39269406395</v>
      </c>
      <c r="AN76" s="102">
        <f>市区町村別_指導対象者群分析!S76</f>
        <v>33</v>
      </c>
      <c r="AO76" s="141">
        <v>25</v>
      </c>
      <c r="AP76" s="166">
        <v>5145860</v>
      </c>
      <c r="AQ76" s="168">
        <f t="shared" si="161"/>
        <v>205834.4</v>
      </c>
      <c r="AR76" s="102">
        <f>市区町村別_指導対象者群分析!U76</f>
        <v>195</v>
      </c>
      <c r="AS76" s="141">
        <v>194</v>
      </c>
      <c r="AT76" s="166">
        <v>84536040</v>
      </c>
      <c r="AU76" s="168">
        <f t="shared" si="162"/>
        <v>435752.78350515466</v>
      </c>
      <c r="AV76" s="102">
        <f>市区町村別_指導対象者群分析!W76</f>
        <v>2178</v>
      </c>
      <c r="AW76" s="141">
        <v>2178</v>
      </c>
      <c r="AX76" s="166">
        <v>2137128360</v>
      </c>
      <c r="AY76" s="168">
        <f t="shared" si="163"/>
        <v>981234.32506887056</v>
      </c>
      <c r="AZ76" s="102">
        <f>市区町村別_指導対象者群分析!Y76</f>
        <v>15</v>
      </c>
      <c r="BA76" s="141">
        <v>15</v>
      </c>
      <c r="BB76" s="166">
        <v>3771420</v>
      </c>
      <c r="BC76" s="168">
        <f t="shared" si="164"/>
        <v>251428</v>
      </c>
      <c r="BD76" s="102">
        <f>市区町村別_指導対象者群分析!AA76</f>
        <v>711</v>
      </c>
      <c r="BE76" s="141">
        <f t="shared" si="151"/>
        <v>565</v>
      </c>
      <c r="BF76" s="166">
        <f t="shared" si="151"/>
        <v>392753560</v>
      </c>
      <c r="BG76" s="168">
        <f t="shared" si="165"/>
        <v>695139.04424778756</v>
      </c>
      <c r="BH76" s="102">
        <f>市区町村別_指導対象者群分析!AC76</f>
        <v>199</v>
      </c>
      <c r="BI76" s="141">
        <v>199</v>
      </c>
      <c r="BJ76" s="166">
        <v>190583060</v>
      </c>
      <c r="BK76" s="168">
        <f t="shared" si="166"/>
        <v>957703.81909547735</v>
      </c>
      <c r="BL76" s="102">
        <f>市区町村別_指導対象者群分析!AE76</f>
        <v>512</v>
      </c>
      <c r="BM76" s="141">
        <v>366</v>
      </c>
      <c r="BN76" s="166">
        <v>202170500</v>
      </c>
      <c r="BO76" s="168">
        <f t="shared" si="167"/>
        <v>552378.41530054645</v>
      </c>
      <c r="BP76" s="50"/>
      <c r="BQ76" s="50"/>
      <c r="BR76" s="50"/>
      <c r="BS76" s="50"/>
      <c r="BT76" s="50"/>
      <c r="BU76" s="50"/>
      <c r="BV76" s="6"/>
      <c r="BW76" s="6"/>
      <c r="BX76" s="6"/>
      <c r="BY76" s="6"/>
      <c r="BZ76" s="6"/>
      <c r="CA76" s="6"/>
      <c r="CB76" s="6"/>
      <c r="CC76" s="6"/>
      <c r="CE76" s="28"/>
      <c r="CF76" s="28"/>
      <c r="CG76" s="28"/>
      <c r="CH76" s="28"/>
      <c r="CI76" s="28"/>
      <c r="CJ76" s="28"/>
      <c r="CK76" s="28"/>
    </row>
    <row r="77" spans="2:89" s="51" customFormat="1" ht="13.5" customHeight="1">
      <c r="B77" s="54">
        <v>72</v>
      </c>
      <c r="C77" s="96" t="s">
        <v>31</v>
      </c>
      <c r="D77" s="191">
        <f>市区町村別_指導対象者群分析!D77</f>
        <v>2017</v>
      </c>
      <c r="E77" s="141">
        <v>1915</v>
      </c>
      <c r="F77" s="166">
        <v>1255231830</v>
      </c>
      <c r="G77" s="168">
        <f t="shared" si="152"/>
        <v>655473.54046997393</v>
      </c>
      <c r="H77" s="191">
        <f>市区町村別_指導対象者群分析!E77</f>
        <v>474</v>
      </c>
      <c r="I77" s="141">
        <v>468</v>
      </c>
      <c r="J77" s="166">
        <v>206841560</v>
      </c>
      <c r="K77" s="168">
        <f t="shared" si="153"/>
        <v>441969.14529914531</v>
      </c>
      <c r="L77" s="191">
        <f>市区町村別_指導対象者群分析!F77</f>
        <v>1543</v>
      </c>
      <c r="M77" s="141">
        <v>1447</v>
      </c>
      <c r="N77" s="166">
        <v>1048390270</v>
      </c>
      <c r="O77" s="168">
        <f t="shared" si="154"/>
        <v>724526.79336558399</v>
      </c>
      <c r="P77" s="102">
        <f>市区町村別_指導対象者群分析!G77</f>
        <v>77</v>
      </c>
      <c r="Q77" s="141">
        <v>77</v>
      </c>
      <c r="R77" s="166">
        <v>36374350</v>
      </c>
      <c r="S77" s="168">
        <f t="shared" si="155"/>
        <v>472394.15584415582</v>
      </c>
      <c r="T77" s="102">
        <f>市区町村別_指導対象者群分析!I77</f>
        <v>147</v>
      </c>
      <c r="U77" s="141">
        <f t="shared" si="149"/>
        <v>145</v>
      </c>
      <c r="V77" s="166">
        <f t="shared" si="149"/>
        <v>68467480</v>
      </c>
      <c r="W77" s="168">
        <f t="shared" si="156"/>
        <v>472189.5172413793</v>
      </c>
      <c r="X77" s="102">
        <f>市区町村別_指導対象者群分析!K77</f>
        <v>57</v>
      </c>
      <c r="Y77" s="141">
        <v>56</v>
      </c>
      <c r="Z77" s="166">
        <v>26537910</v>
      </c>
      <c r="AA77" s="168">
        <f t="shared" si="157"/>
        <v>473891.25</v>
      </c>
      <c r="AB77" s="102">
        <f>市区町村別_指導対象者群分析!M77</f>
        <v>90</v>
      </c>
      <c r="AC77" s="141">
        <v>89</v>
      </c>
      <c r="AD77" s="166">
        <v>41929570</v>
      </c>
      <c r="AE77" s="168">
        <f t="shared" si="158"/>
        <v>471118.76404494385</v>
      </c>
      <c r="AF77" s="102">
        <f>市区町村別_指導対象者群分析!O77</f>
        <v>0</v>
      </c>
      <c r="AG77" s="141">
        <v>0</v>
      </c>
      <c r="AH77" s="166">
        <v>0</v>
      </c>
      <c r="AI77" s="168" t="str">
        <f t="shared" si="159"/>
        <v>-</v>
      </c>
      <c r="AJ77" s="102">
        <f>市区町村別_指導対象者群分析!Q77</f>
        <v>250</v>
      </c>
      <c r="AK77" s="141">
        <f t="shared" si="150"/>
        <v>246</v>
      </c>
      <c r="AL77" s="166">
        <f t="shared" si="150"/>
        <v>101999730</v>
      </c>
      <c r="AM77" s="168">
        <f t="shared" si="160"/>
        <v>414633.04878048779</v>
      </c>
      <c r="AN77" s="102">
        <f>市区町村別_指導対象者群分析!S77</f>
        <v>20</v>
      </c>
      <c r="AO77" s="141">
        <v>18</v>
      </c>
      <c r="AP77" s="166">
        <v>4046490</v>
      </c>
      <c r="AQ77" s="168">
        <f t="shared" si="161"/>
        <v>224805</v>
      </c>
      <c r="AR77" s="102">
        <f>市区町村別_指導対象者群分析!U77</f>
        <v>230</v>
      </c>
      <c r="AS77" s="141">
        <v>228</v>
      </c>
      <c r="AT77" s="166">
        <v>97953240</v>
      </c>
      <c r="AU77" s="168">
        <f t="shared" si="162"/>
        <v>429619.4736842105</v>
      </c>
      <c r="AV77" s="102">
        <f>市区町村別_指導対象者群分析!W77</f>
        <v>1153</v>
      </c>
      <c r="AW77" s="141">
        <v>1153</v>
      </c>
      <c r="AX77" s="166">
        <v>854659620</v>
      </c>
      <c r="AY77" s="168">
        <f t="shared" si="163"/>
        <v>741248.58629661752</v>
      </c>
      <c r="AZ77" s="102">
        <f>市区町村別_指導対象者群分析!Y77</f>
        <v>2</v>
      </c>
      <c r="BA77" s="141">
        <v>2</v>
      </c>
      <c r="BB77" s="166">
        <v>79150</v>
      </c>
      <c r="BC77" s="168">
        <f t="shared" si="164"/>
        <v>39575</v>
      </c>
      <c r="BD77" s="102">
        <f>市区町村別_指導対象者群分析!AA77</f>
        <v>388</v>
      </c>
      <c r="BE77" s="141">
        <f t="shared" si="151"/>
        <v>292</v>
      </c>
      <c r="BF77" s="166">
        <f t="shared" si="151"/>
        <v>193651500</v>
      </c>
      <c r="BG77" s="168">
        <f t="shared" si="165"/>
        <v>663190.06849315064</v>
      </c>
      <c r="BH77" s="102">
        <f>市区町村別_指導対象者群分析!AC77</f>
        <v>124</v>
      </c>
      <c r="BI77" s="141">
        <v>124</v>
      </c>
      <c r="BJ77" s="166">
        <v>104963220</v>
      </c>
      <c r="BK77" s="168">
        <f t="shared" si="166"/>
        <v>846477.58064516133</v>
      </c>
      <c r="BL77" s="102">
        <f>市区町村別_指導対象者群分析!AE77</f>
        <v>264</v>
      </c>
      <c r="BM77" s="141">
        <v>168</v>
      </c>
      <c r="BN77" s="166">
        <v>88688280</v>
      </c>
      <c r="BO77" s="168">
        <f t="shared" si="167"/>
        <v>527906.42857142852</v>
      </c>
      <c r="BP77" s="50"/>
      <c r="BQ77" s="50"/>
      <c r="BR77" s="50"/>
      <c r="BS77" s="50"/>
      <c r="BT77" s="50"/>
      <c r="BU77" s="50"/>
      <c r="BV77" s="6"/>
      <c r="BW77" s="6"/>
      <c r="BX77" s="6"/>
      <c r="BY77" s="6"/>
      <c r="BZ77" s="6"/>
      <c r="CA77" s="6"/>
      <c r="CB77" s="6"/>
      <c r="CC77" s="6"/>
      <c r="CE77" s="28"/>
      <c r="CF77" s="28"/>
      <c r="CG77" s="28"/>
      <c r="CH77" s="28"/>
      <c r="CI77" s="28"/>
      <c r="CJ77" s="28"/>
      <c r="CK77" s="28"/>
    </row>
    <row r="78" spans="2:89" s="51" customFormat="1" ht="13.5" customHeight="1">
      <c r="B78" s="54">
        <v>73</v>
      </c>
      <c r="C78" s="96" t="s">
        <v>32</v>
      </c>
      <c r="D78" s="191">
        <f>市区町村別_指導対象者群分析!D78</f>
        <v>2749</v>
      </c>
      <c r="E78" s="141">
        <v>2618</v>
      </c>
      <c r="F78" s="166">
        <v>1928049960</v>
      </c>
      <c r="G78" s="168">
        <f>IFERROR(F78/E78,"-")</f>
        <v>736459.11382734915</v>
      </c>
      <c r="H78" s="191">
        <f>市区町村別_指導対象者群分析!E78</f>
        <v>764</v>
      </c>
      <c r="I78" s="141">
        <v>762</v>
      </c>
      <c r="J78" s="166">
        <v>421963910</v>
      </c>
      <c r="K78" s="168">
        <f>IFERROR(J78/I78,"-")</f>
        <v>553758.41207349079</v>
      </c>
      <c r="L78" s="191">
        <f>市区町村別_指導対象者群分析!F78</f>
        <v>1985</v>
      </c>
      <c r="M78" s="141">
        <v>1856</v>
      </c>
      <c r="N78" s="166">
        <v>1506086050</v>
      </c>
      <c r="O78" s="168">
        <f>IFERROR(N78/M78,"-")</f>
        <v>811468.77693965519</v>
      </c>
      <c r="P78" s="102">
        <f>市区町村別_指導対象者群分析!G78</f>
        <v>139</v>
      </c>
      <c r="Q78" s="141">
        <v>138</v>
      </c>
      <c r="R78" s="166">
        <v>76559680</v>
      </c>
      <c r="S78" s="168">
        <f>IFERROR(R78/Q78,"-")</f>
        <v>554780.28985507251</v>
      </c>
      <c r="T78" s="102">
        <f>市区町村別_指導対象者群分析!I78</f>
        <v>224</v>
      </c>
      <c r="U78" s="141">
        <f t="shared" si="149"/>
        <v>223</v>
      </c>
      <c r="V78" s="166">
        <f t="shared" si="149"/>
        <v>124321800</v>
      </c>
      <c r="W78" s="168">
        <f>IFERROR(V78/U78,"-")</f>
        <v>557496.86098654708</v>
      </c>
      <c r="X78" s="102">
        <f>市区町村別_指導対象者群分析!K78</f>
        <v>67</v>
      </c>
      <c r="Y78" s="141">
        <v>67</v>
      </c>
      <c r="Z78" s="166">
        <v>50940100</v>
      </c>
      <c r="AA78" s="168">
        <f>IFERROR(Z78/Y78,"-")</f>
        <v>760300</v>
      </c>
      <c r="AB78" s="102">
        <f>市区町村別_指導対象者群分析!M78</f>
        <v>157</v>
      </c>
      <c r="AC78" s="141">
        <v>156</v>
      </c>
      <c r="AD78" s="166">
        <v>73381700</v>
      </c>
      <c r="AE78" s="168">
        <f>IFERROR(AD78/AC78,"-")</f>
        <v>470395.51282051281</v>
      </c>
      <c r="AF78" s="102">
        <f>市区町村別_指導対象者群分析!O78</f>
        <v>0</v>
      </c>
      <c r="AG78" s="141">
        <v>0</v>
      </c>
      <c r="AH78" s="166">
        <v>0</v>
      </c>
      <c r="AI78" s="168" t="str">
        <f>IFERROR(AH78/AG78,"-")</f>
        <v>-</v>
      </c>
      <c r="AJ78" s="102">
        <f>市区町村別_指導対象者群分析!Q78</f>
        <v>401</v>
      </c>
      <c r="AK78" s="141">
        <f t="shared" si="150"/>
        <v>401</v>
      </c>
      <c r="AL78" s="166">
        <f t="shared" si="150"/>
        <v>221082430</v>
      </c>
      <c r="AM78" s="168">
        <f>IFERROR(AL78/AK78,"-")</f>
        <v>551327.75561097253</v>
      </c>
      <c r="AN78" s="102">
        <f>市区町村別_指導対象者群分析!S78</f>
        <v>42</v>
      </c>
      <c r="AO78" s="141">
        <v>42</v>
      </c>
      <c r="AP78" s="166">
        <v>8459010</v>
      </c>
      <c r="AQ78" s="168">
        <f t="shared" si="161"/>
        <v>201405</v>
      </c>
      <c r="AR78" s="102">
        <f>市区町村別_指導対象者群分析!U78</f>
        <v>359</v>
      </c>
      <c r="AS78" s="141">
        <v>359</v>
      </c>
      <c r="AT78" s="166">
        <v>212623420</v>
      </c>
      <c r="AU78" s="168">
        <f>IFERROR(AT78/AS78,"-")</f>
        <v>592265.79387186631</v>
      </c>
      <c r="AV78" s="102">
        <f>市区町村別_指導対象者群分析!W78</f>
        <v>1432</v>
      </c>
      <c r="AW78" s="141">
        <v>1432</v>
      </c>
      <c r="AX78" s="166">
        <v>1227904460</v>
      </c>
      <c r="AY78" s="168">
        <f>IFERROR(AX78/AW78,"-")</f>
        <v>857475.18156424584</v>
      </c>
      <c r="AZ78" s="102">
        <f>市区町村別_指導対象者群分析!Y78</f>
        <v>15</v>
      </c>
      <c r="BA78" s="141">
        <v>15</v>
      </c>
      <c r="BB78" s="166">
        <v>10091820</v>
      </c>
      <c r="BC78" s="168">
        <f>IFERROR(BB78/BA78,"-")</f>
        <v>672788</v>
      </c>
      <c r="BD78" s="102">
        <f>市区町村別_指導対象者群分析!AA78</f>
        <v>538</v>
      </c>
      <c r="BE78" s="141">
        <f t="shared" si="151"/>
        <v>409</v>
      </c>
      <c r="BF78" s="166">
        <f t="shared" si="151"/>
        <v>268089770</v>
      </c>
      <c r="BG78" s="168">
        <f>IFERROR(BF78/BE78,"-")</f>
        <v>655476.21026894869</v>
      </c>
      <c r="BH78" s="102">
        <f>市区町村別_指導対象者群分析!AC78</f>
        <v>153</v>
      </c>
      <c r="BI78" s="141">
        <v>153</v>
      </c>
      <c r="BJ78" s="166">
        <v>168850980</v>
      </c>
      <c r="BK78" s="168">
        <f>IFERROR(BJ78/BI78,"-")</f>
        <v>1103601.1764705882</v>
      </c>
      <c r="BL78" s="102">
        <f>市区町村別_指導対象者群分析!AE78</f>
        <v>385</v>
      </c>
      <c r="BM78" s="141">
        <v>256</v>
      </c>
      <c r="BN78" s="166">
        <v>99238790</v>
      </c>
      <c r="BO78" s="168">
        <f>IFERROR(BN78/BM78,"-")</f>
        <v>387651.5234375</v>
      </c>
      <c r="BP78" s="50"/>
      <c r="BQ78" s="50"/>
      <c r="BR78" s="50"/>
      <c r="BS78" s="50"/>
      <c r="BT78" s="50"/>
      <c r="BU78" s="50"/>
      <c r="BV78" s="6"/>
      <c r="BW78" s="6"/>
      <c r="BX78" s="6"/>
      <c r="BY78" s="6"/>
      <c r="BZ78" s="6"/>
      <c r="CA78" s="6"/>
      <c r="CB78" s="6"/>
      <c r="CC78" s="6"/>
      <c r="CE78" s="28"/>
      <c r="CF78" s="28"/>
      <c r="CG78" s="28"/>
      <c r="CH78" s="28"/>
      <c r="CI78" s="28"/>
      <c r="CJ78" s="28"/>
      <c r="CK78" s="28"/>
    </row>
    <row r="79" spans="2:89" s="51" customFormat="1" ht="13.5" customHeight="1" thickBot="1">
      <c r="B79" s="54">
        <v>74</v>
      </c>
      <c r="C79" s="96" t="s">
        <v>33</v>
      </c>
      <c r="D79" s="191">
        <f>市区町村別_指導対象者群分析!D79</f>
        <v>1241</v>
      </c>
      <c r="E79" s="141">
        <v>1179</v>
      </c>
      <c r="F79" s="166">
        <v>934678930</v>
      </c>
      <c r="G79" s="168">
        <f t="shared" ref="G79" si="168">IFERROR(F79/E79,"-")</f>
        <v>792772.62934690411</v>
      </c>
      <c r="H79" s="191">
        <f>市区町村別_指導対象者群分析!E79</f>
        <v>417</v>
      </c>
      <c r="I79" s="141">
        <v>413</v>
      </c>
      <c r="J79" s="166">
        <v>167991960</v>
      </c>
      <c r="K79" s="168">
        <f t="shared" ref="K79" si="169">IFERROR(J79/I79,"-")</f>
        <v>406760.1937046005</v>
      </c>
      <c r="L79" s="191">
        <f>市区町村別_指導対象者群分析!F79</f>
        <v>824</v>
      </c>
      <c r="M79" s="141">
        <v>766</v>
      </c>
      <c r="N79" s="166">
        <v>766686970</v>
      </c>
      <c r="O79" s="168">
        <f t="shared" ref="O79" si="170">IFERROR(N79/M79,"-")</f>
        <v>1000896.8276762402</v>
      </c>
      <c r="P79" s="102">
        <f>市区町村別_指導対象者群分析!G79</f>
        <v>99</v>
      </c>
      <c r="Q79" s="141">
        <v>98</v>
      </c>
      <c r="R79" s="166">
        <v>31149980</v>
      </c>
      <c r="S79" s="168">
        <f t="shared" ref="S79" si="171">IFERROR(R79/Q79,"-")</f>
        <v>317856.93877551018</v>
      </c>
      <c r="T79" s="102">
        <f>市区町村別_指導対象者群分析!I79</f>
        <v>118</v>
      </c>
      <c r="U79" s="141">
        <f t="shared" si="149"/>
        <v>116</v>
      </c>
      <c r="V79" s="166">
        <f t="shared" si="149"/>
        <v>54338460</v>
      </c>
      <c r="W79" s="168">
        <f t="shared" ref="W79" si="172">IFERROR(V79/U79,"-")</f>
        <v>468435</v>
      </c>
      <c r="X79" s="102">
        <f>市区町村別_指導対象者群分析!K79</f>
        <v>32</v>
      </c>
      <c r="Y79" s="141">
        <v>32</v>
      </c>
      <c r="Z79" s="166">
        <v>15210010</v>
      </c>
      <c r="AA79" s="168">
        <f t="shared" ref="AA79" si="173">IFERROR(Z79/Y79,"-")</f>
        <v>475312.8125</v>
      </c>
      <c r="AB79" s="102">
        <f>市区町村別_指導対象者群分析!M79</f>
        <v>86</v>
      </c>
      <c r="AC79" s="141">
        <v>84</v>
      </c>
      <c r="AD79" s="166">
        <v>39128450</v>
      </c>
      <c r="AE79" s="168">
        <f t="shared" ref="AE79" si="174">IFERROR(AD79/AC79,"-")</f>
        <v>465814.88095238095</v>
      </c>
      <c r="AF79" s="102">
        <f>市区町村別_指導対象者群分析!O79</f>
        <v>0</v>
      </c>
      <c r="AG79" s="141">
        <v>0</v>
      </c>
      <c r="AH79" s="166">
        <v>0</v>
      </c>
      <c r="AI79" s="168" t="str">
        <f t="shared" ref="AI79" si="175">IFERROR(AH79/AG79,"-")</f>
        <v>-</v>
      </c>
      <c r="AJ79" s="102">
        <f>市区町村別_指導対象者群分析!Q79</f>
        <v>200</v>
      </c>
      <c r="AK79" s="141">
        <f t="shared" si="150"/>
        <v>199</v>
      </c>
      <c r="AL79" s="166">
        <f t="shared" si="150"/>
        <v>82503520</v>
      </c>
      <c r="AM79" s="168">
        <f t="shared" ref="AM79" si="176">IFERROR(AL79/AK79,"-")</f>
        <v>414590.55276381911</v>
      </c>
      <c r="AN79" s="102">
        <f>市区町村別_指導対象者群分析!S79</f>
        <v>20</v>
      </c>
      <c r="AO79" s="141">
        <v>19</v>
      </c>
      <c r="AP79" s="166">
        <v>1906260</v>
      </c>
      <c r="AQ79" s="168">
        <f t="shared" si="161"/>
        <v>100329.47368421052</v>
      </c>
      <c r="AR79" s="102">
        <f>市区町村別_指導対象者群分析!U79</f>
        <v>180</v>
      </c>
      <c r="AS79" s="141">
        <v>180</v>
      </c>
      <c r="AT79" s="166">
        <v>80597260</v>
      </c>
      <c r="AU79" s="168">
        <f t="shared" ref="AU79" si="177">IFERROR(AT79/AS79,"-")</f>
        <v>447762.55555555556</v>
      </c>
      <c r="AV79" s="102">
        <f>市区町村別_指導対象者群分析!W79</f>
        <v>555</v>
      </c>
      <c r="AW79" s="141">
        <v>555</v>
      </c>
      <c r="AX79" s="166">
        <v>603333760</v>
      </c>
      <c r="AY79" s="168">
        <f t="shared" ref="AY79" si="178">IFERROR(AX79/AW79,"-")</f>
        <v>1087087.8558558559</v>
      </c>
      <c r="AZ79" s="102">
        <f>市区町村別_指導対象者群分析!Y79</f>
        <v>4</v>
      </c>
      <c r="BA79" s="141">
        <v>4</v>
      </c>
      <c r="BB79" s="166">
        <v>4192040</v>
      </c>
      <c r="BC79" s="168">
        <f t="shared" ref="BC79" si="179">IFERROR(BB79/BA79,"-")</f>
        <v>1048010</v>
      </c>
      <c r="BD79" s="102">
        <f>市区町村別_指導対象者群分析!AA79</f>
        <v>265</v>
      </c>
      <c r="BE79" s="141">
        <f t="shared" si="151"/>
        <v>207</v>
      </c>
      <c r="BF79" s="166">
        <f>SUM(BJ79,BN79)</f>
        <v>159161170</v>
      </c>
      <c r="BG79" s="168">
        <f t="shared" ref="BG79" si="180">IFERROR(BF79/BE79,"-")</f>
        <v>768894.54106280196</v>
      </c>
      <c r="BH79" s="102">
        <f>市区町村別_指導対象者群分析!AC79</f>
        <v>72</v>
      </c>
      <c r="BI79" s="141">
        <v>72</v>
      </c>
      <c r="BJ79" s="166">
        <v>93592300</v>
      </c>
      <c r="BK79" s="168">
        <f t="shared" ref="BK79" si="181">IFERROR(BJ79/BI79,"-")</f>
        <v>1299893.0555555555</v>
      </c>
      <c r="BL79" s="102">
        <f>市区町村別_指導対象者群分析!AE79</f>
        <v>193</v>
      </c>
      <c r="BM79" s="141">
        <v>135</v>
      </c>
      <c r="BN79" s="166">
        <v>65568870</v>
      </c>
      <c r="BO79" s="168">
        <f t="shared" ref="BO79" si="182">IFERROR(BN79/BM79,"-")</f>
        <v>485695.33333333331</v>
      </c>
      <c r="BP79" s="50"/>
      <c r="BQ79" s="50"/>
      <c r="BR79" s="50"/>
      <c r="BS79" s="50"/>
      <c r="BT79" s="50"/>
      <c r="BU79" s="50"/>
      <c r="BV79" s="6"/>
      <c r="BW79" s="6"/>
      <c r="BX79" s="6"/>
      <c r="BY79" s="6"/>
      <c r="BZ79" s="6"/>
      <c r="CA79" s="6"/>
      <c r="CB79" s="6"/>
      <c r="CC79" s="6"/>
      <c r="CE79" s="28"/>
      <c r="CF79" s="28"/>
      <c r="CG79" s="28"/>
      <c r="CH79" s="28"/>
      <c r="CI79" s="28"/>
      <c r="CJ79" s="28"/>
      <c r="CK79" s="28"/>
    </row>
    <row r="80" spans="2:89" s="51" customFormat="1" ht="13.5" customHeight="1" thickTop="1">
      <c r="B80" s="263" t="s">
        <v>0</v>
      </c>
      <c r="C80" s="264"/>
      <c r="D80" s="119">
        <f>地区別_指導対象者群分析!D14</f>
        <v>1204561</v>
      </c>
      <c r="E80" s="144">
        <f>地区別_指導対象者群別医療費!E14</f>
        <v>1141876</v>
      </c>
      <c r="F80" s="144">
        <f>地区別_指導対象者群別医療費!F14</f>
        <v>918822239440</v>
      </c>
      <c r="G80" s="144">
        <f>地区別_指導対象者群別医療費!G14</f>
        <v>804660.26034350495</v>
      </c>
      <c r="H80" s="119">
        <f>地区別_指導対象者群分析!E14</f>
        <v>232908</v>
      </c>
      <c r="I80" s="144">
        <f>地区別_指導対象者群別医療費!I14</f>
        <v>230019</v>
      </c>
      <c r="J80" s="144">
        <f>地区別_指導対象者群別医療費!J14</f>
        <v>113485317000</v>
      </c>
      <c r="K80" s="144">
        <f>地区別_指導対象者群別医療費!K14</f>
        <v>493373.66478421347</v>
      </c>
      <c r="L80" s="119">
        <f>地区別_指導対象者群分析!F14</f>
        <v>971653</v>
      </c>
      <c r="M80" s="144">
        <f>地区別_指導対象者群別医療費!M14</f>
        <v>911857</v>
      </c>
      <c r="N80" s="144">
        <f>地区別_指導対象者群別医療費!N14</f>
        <v>805336922440</v>
      </c>
      <c r="O80" s="144">
        <f>地区別_指導対象者群別医療費!O14</f>
        <v>883183.35269674961</v>
      </c>
      <c r="P80" s="119">
        <f>地区別_指導対象者群分析!G14</f>
        <v>34269</v>
      </c>
      <c r="Q80" s="144">
        <f>地区別_指導対象者群別医療費!Q14</f>
        <v>33921</v>
      </c>
      <c r="R80" s="144">
        <f>地区別_指導対象者群別医療費!R14</f>
        <v>16763664210</v>
      </c>
      <c r="S80" s="144">
        <f>地区別_指導対象者群別医療費!S14</f>
        <v>494197.22915008402</v>
      </c>
      <c r="T80" s="119">
        <f>地区別_指導対象者群分析!I14</f>
        <v>63108</v>
      </c>
      <c r="U80" s="144">
        <f>地区別_指導対象者群別医療費!U14</f>
        <v>62558</v>
      </c>
      <c r="V80" s="167">
        <f>地区別_指導対象者群別医療費!V14</f>
        <v>32060744570</v>
      </c>
      <c r="W80" s="169">
        <f>地区別_指導対象者群別医療費!W14</f>
        <v>512496.31653825252</v>
      </c>
      <c r="X80" s="119">
        <f>地区別_指導対象者群分析!K14</f>
        <v>18580</v>
      </c>
      <c r="Y80" s="144">
        <f>地区別_指導対象者群別医療費!Y14</f>
        <v>18464</v>
      </c>
      <c r="Z80" s="167">
        <f>地区別_指導対象者群別医療費!Z14</f>
        <v>9764352790</v>
      </c>
      <c r="AA80" s="169">
        <f>地区別_指導対象者群別医療費!AA14</f>
        <v>528831.93186741765</v>
      </c>
      <c r="AB80" s="119">
        <f>地区別_指導対象者群分析!M14</f>
        <v>44528</v>
      </c>
      <c r="AC80" s="144">
        <f>地区別_指導対象者群別医療費!AC14</f>
        <v>44094</v>
      </c>
      <c r="AD80" s="167">
        <f>地区別_指導対象者群別医療費!AD14</f>
        <v>22296391780</v>
      </c>
      <c r="AE80" s="169">
        <f>地区別_指導対象者群別医療費!AE14</f>
        <v>505655.91191545333</v>
      </c>
      <c r="AF80" s="119">
        <f>地区別_指導対象者群分析!O14</f>
        <v>1340</v>
      </c>
      <c r="AG80" s="144">
        <f>地区別_指導対象者群別医療費!AG14</f>
        <v>1327</v>
      </c>
      <c r="AH80" s="167">
        <f>地区別_指導対象者群別医療費!AH14</f>
        <v>756752810</v>
      </c>
      <c r="AI80" s="169">
        <f>地区別_指導対象者群別医療費!AI14</f>
        <v>570273.40617935196</v>
      </c>
      <c r="AJ80" s="119">
        <f>地区別_指導対象者群分析!Q14</f>
        <v>134191</v>
      </c>
      <c r="AK80" s="144">
        <f>地区別_指導対象者群別医療費!AK14</f>
        <v>132213</v>
      </c>
      <c r="AL80" s="167">
        <f>地区別_指導対象者群別医療費!AL14</f>
        <v>63904155410</v>
      </c>
      <c r="AM80" s="169">
        <f>地区別_指導対象者群別医療費!AM14</f>
        <v>483342.45051545615</v>
      </c>
      <c r="AN80" s="119">
        <f>地区別_指導対象者群分析!S14</f>
        <v>12516</v>
      </c>
      <c r="AO80" s="144">
        <f>地区別_指導対象者群別医療費!AO14</f>
        <v>11385</v>
      </c>
      <c r="AP80" s="167">
        <f>地区別_指導対象者群別医療費!AP14</f>
        <v>2698998950</v>
      </c>
      <c r="AQ80" s="169">
        <f>地区別_指導対象者群別医療費!AQ14</f>
        <v>237066.22310057093</v>
      </c>
      <c r="AR80" s="119">
        <f>地区別_指導対象者群分析!U14</f>
        <v>121675</v>
      </c>
      <c r="AS80" s="144">
        <f>地区別_指導対象者群別医療費!AS14</f>
        <v>120828</v>
      </c>
      <c r="AT80" s="167">
        <f>地区別_指導対象者群別医療費!AT14</f>
        <v>61205156460</v>
      </c>
      <c r="AU80" s="169">
        <f>地区別_指導対象者群別医療費!AU14</f>
        <v>506547.79074386734</v>
      </c>
      <c r="AV80" s="119">
        <f>地区別_指導対象者群分析!W14</f>
        <v>710212</v>
      </c>
      <c r="AW80" s="144">
        <f>地区別_指導対象者群別医療費!AW14</f>
        <v>710212</v>
      </c>
      <c r="AX80" s="167">
        <f>地区別_指導対象者群別医療費!AX14</f>
        <v>665617600240</v>
      </c>
      <c r="AY80" s="169">
        <f>地区別_指導対象者群別医療費!AY14</f>
        <v>937209.73489605915</v>
      </c>
      <c r="AZ80" s="119">
        <f>地区別_指導対象者群分析!Y14</f>
        <v>6183</v>
      </c>
      <c r="BA80" s="144">
        <f>地区別_指導対象者群別医療費!BA14</f>
        <v>6183</v>
      </c>
      <c r="BB80" s="167">
        <f>地区別_指導対象者群別医療費!BB14</f>
        <v>2986756370</v>
      </c>
      <c r="BC80" s="169">
        <f>地区別_指導対象者群別医療費!BC14</f>
        <v>483059.41614103183</v>
      </c>
      <c r="BD80" s="119">
        <f>地区別_指導対象者群分析!AA14</f>
        <v>255258</v>
      </c>
      <c r="BE80" s="144">
        <f>地区別_指導対象者群別医療費!BE14</f>
        <v>195462</v>
      </c>
      <c r="BF80" s="167">
        <f>地区別_指導対象者群別医療費!BF14</f>
        <v>136732565830</v>
      </c>
      <c r="BG80" s="169">
        <f>地区別_指導対象者群別医療費!BG14</f>
        <v>699535.28476123232</v>
      </c>
      <c r="BH80" s="119">
        <f>地区別_指導対象者群分析!AC14</f>
        <v>73958</v>
      </c>
      <c r="BI80" s="144">
        <f>地区別_指導対象者群別医療費!BI14</f>
        <v>73958</v>
      </c>
      <c r="BJ80" s="167">
        <f>地区別_指導対象者群別医療費!BJ14</f>
        <v>72642732310</v>
      </c>
      <c r="BK80" s="169">
        <f>地区別_指導対象者群別医療費!BK14</f>
        <v>982216.0186862814</v>
      </c>
      <c r="BL80" s="119">
        <f>地区別_指導対象者群分析!AE14</f>
        <v>181300</v>
      </c>
      <c r="BM80" s="144">
        <f>地区別_指導対象者群別医療費!BM14</f>
        <v>121504</v>
      </c>
      <c r="BN80" s="167">
        <f>地区別_指導対象者群別医療費!BN14</f>
        <v>64089833520</v>
      </c>
      <c r="BO80" s="169">
        <f>地区別_指導対象者群別医療費!BO14</f>
        <v>527470.97642875952</v>
      </c>
      <c r="BP80" s="50"/>
      <c r="BQ80" s="50"/>
      <c r="BR80" s="50"/>
      <c r="BS80" s="50"/>
      <c r="BT80" s="50"/>
      <c r="BU80" s="50"/>
      <c r="BV80" s="6"/>
      <c r="BW80" s="6"/>
      <c r="BX80" s="6"/>
      <c r="BY80" s="6"/>
      <c r="BZ80" s="6"/>
      <c r="CA80" s="6"/>
      <c r="CB80" s="6"/>
      <c r="CC80" s="6"/>
      <c r="CE80" s="28"/>
      <c r="CF80" s="28"/>
      <c r="CG80" s="28"/>
      <c r="CH80" s="28"/>
      <c r="CI80" s="28"/>
      <c r="CJ80" s="28"/>
      <c r="CK80" s="28"/>
    </row>
    <row r="81" spans="2:134" s="51" customFormat="1">
      <c r="B81" s="56"/>
      <c r="G81" s="111"/>
      <c r="K81" s="111"/>
      <c r="O81" s="111"/>
      <c r="P81" s="111"/>
      <c r="S81" s="111"/>
      <c r="T81" s="111"/>
      <c r="W81" s="111"/>
      <c r="X81" s="111"/>
      <c r="AA81" s="111"/>
      <c r="AB81" s="111"/>
      <c r="AE81" s="111"/>
      <c r="AF81" s="111"/>
      <c r="AI81" s="111"/>
      <c r="AJ81" s="111"/>
      <c r="AM81" s="111"/>
      <c r="AN81" s="111"/>
      <c r="AQ81" s="111"/>
      <c r="AR81" s="111"/>
      <c r="AU81" s="111"/>
      <c r="AV81" s="111"/>
      <c r="AY81" s="111"/>
      <c r="AZ81" s="111"/>
      <c r="BC81" s="111"/>
      <c r="BD81" s="111"/>
      <c r="BG81" s="111"/>
      <c r="BH81" s="111"/>
      <c r="BK81" s="111"/>
      <c r="BL81" s="111"/>
      <c r="BO81" s="111"/>
      <c r="BP81" s="50"/>
      <c r="BQ81" s="50"/>
      <c r="BR81" s="50"/>
      <c r="BS81" s="50"/>
      <c r="BT81" s="50"/>
      <c r="BU81" s="50"/>
      <c r="BV81" s="6"/>
      <c r="BW81" s="6"/>
      <c r="BX81" s="6"/>
      <c r="BY81" s="6"/>
      <c r="BZ81" s="6"/>
      <c r="CA81" s="6"/>
      <c r="CB81" s="6"/>
      <c r="CC81" s="6"/>
      <c r="CE81" s="28"/>
      <c r="CF81" s="28"/>
      <c r="CG81" s="28"/>
      <c r="CH81" s="28"/>
      <c r="CI81" s="28"/>
      <c r="CJ81" s="28"/>
      <c r="CK81" s="28"/>
    </row>
    <row r="82" spans="2:134" s="51" customFormat="1">
      <c r="G82" s="111"/>
      <c r="K82" s="111"/>
      <c r="O82" s="111"/>
      <c r="P82" s="111"/>
      <c r="S82" s="111"/>
      <c r="T82" s="111"/>
      <c r="W82" s="111"/>
      <c r="X82" s="111"/>
      <c r="AA82" s="111"/>
      <c r="AB82" s="111"/>
      <c r="AE82" s="111"/>
      <c r="AF82" s="111"/>
      <c r="AI82" s="111"/>
      <c r="AJ82" s="111"/>
      <c r="AM82" s="111"/>
      <c r="AN82" s="111"/>
      <c r="AQ82" s="111"/>
      <c r="AR82" s="111"/>
      <c r="AU82" s="111"/>
      <c r="AV82" s="111"/>
      <c r="AY82" s="111"/>
      <c r="AZ82" s="111"/>
      <c r="BC82" s="111"/>
      <c r="BD82" s="111"/>
      <c r="BG82" s="111"/>
      <c r="BH82" s="111"/>
      <c r="BK82" s="111"/>
      <c r="BL82" s="111"/>
      <c r="BO82" s="111"/>
      <c r="BP82" s="50"/>
      <c r="BQ82" s="227" t="s">
        <v>312</v>
      </c>
      <c r="BR82" s="50"/>
      <c r="BS82" s="50"/>
      <c r="BT82" s="50"/>
      <c r="BU82" s="50"/>
      <c r="BV82" s="6"/>
      <c r="BW82" s="6"/>
      <c r="BX82" s="6"/>
      <c r="BY82" s="6"/>
      <c r="BZ82" s="6"/>
      <c r="CA82" s="6"/>
      <c r="CB82" s="6"/>
      <c r="CC82" s="6"/>
      <c r="CE82" s="28"/>
      <c r="CF82" s="28"/>
      <c r="CG82" s="28"/>
      <c r="CH82" s="28"/>
      <c r="CI82" s="28"/>
      <c r="CJ82" s="28"/>
      <c r="CK82" s="28"/>
    </row>
    <row r="83" spans="2:134" s="51" customFormat="1">
      <c r="G83" s="111"/>
      <c r="K83" s="111"/>
      <c r="O83" s="111"/>
      <c r="P83" s="111"/>
      <c r="S83" s="111"/>
      <c r="T83" s="111"/>
      <c r="W83" s="111"/>
      <c r="X83" s="111"/>
      <c r="AA83" s="111"/>
      <c r="AB83" s="111"/>
      <c r="AE83" s="111"/>
      <c r="AF83" s="111"/>
      <c r="AI83" s="111"/>
      <c r="AJ83" s="111"/>
      <c r="AM83" s="111"/>
      <c r="AN83" s="111"/>
      <c r="AQ83" s="111"/>
      <c r="AR83" s="111"/>
      <c r="AU83" s="111"/>
      <c r="AV83" s="111"/>
      <c r="AY83" s="111"/>
      <c r="AZ83" s="111"/>
      <c r="BC83" s="111"/>
      <c r="BD83" s="111"/>
      <c r="BG83" s="111"/>
      <c r="BH83" s="111"/>
      <c r="BK83" s="111"/>
      <c r="BL83" s="111"/>
      <c r="BO83" s="111"/>
      <c r="BP83" s="50"/>
      <c r="BQ83" s="274"/>
      <c r="BR83" s="275" t="s">
        <v>283</v>
      </c>
      <c r="BS83" s="275" t="s">
        <v>294</v>
      </c>
      <c r="BT83" s="275"/>
      <c r="BU83" s="275"/>
      <c r="BV83" s="275"/>
      <c r="BW83" s="275" t="s">
        <v>301</v>
      </c>
      <c r="BX83" s="275"/>
      <c r="BY83" s="275"/>
      <c r="BZ83" s="275"/>
      <c r="CA83" s="275" t="s">
        <v>302</v>
      </c>
      <c r="CB83" s="275"/>
      <c r="CC83" s="275"/>
      <c r="CD83" s="275"/>
      <c r="CE83" s="275" t="s">
        <v>74</v>
      </c>
      <c r="CF83" s="275"/>
      <c r="CG83" s="275"/>
      <c r="CH83" s="275"/>
      <c r="CI83" s="275" t="s">
        <v>75</v>
      </c>
      <c r="CJ83" s="275"/>
      <c r="CK83" s="275"/>
      <c r="CL83" s="275"/>
      <c r="CM83" s="214"/>
      <c r="CN83" s="48"/>
      <c r="CO83" s="48"/>
      <c r="CP83" s="48"/>
      <c r="CQ83" s="209"/>
      <c r="CR83" s="209"/>
      <c r="CS83" s="209"/>
      <c r="CT83" s="209"/>
      <c r="CU83" s="304" t="s">
        <v>190</v>
      </c>
      <c r="CV83" s="304"/>
      <c r="CW83" s="304"/>
      <c r="CX83" s="304"/>
      <c r="CY83" s="304" t="s">
        <v>200</v>
      </c>
      <c r="CZ83" s="304"/>
      <c r="DA83" s="304"/>
      <c r="DB83" s="304"/>
      <c r="DC83" s="214"/>
      <c r="DD83" s="274"/>
      <c r="DE83" s="274"/>
      <c r="DF83" s="274"/>
      <c r="DG83" s="214"/>
      <c r="DH83" s="274"/>
      <c r="DI83" s="274"/>
      <c r="DJ83" s="274"/>
      <c r="DK83" s="275" t="s">
        <v>77</v>
      </c>
      <c r="DL83" s="275"/>
      <c r="DM83" s="275"/>
      <c r="DN83" s="275"/>
      <c r="DO83" s="275" t="s">
        <v>78</v>
      </c>
      <c r="DP83" s="275"/>
      <c r="DQ83" s="275"/>
      <c r="DR83" s="275"/>
      <c r="DS83" s="275" t="s">
        <v>79</v>
      </c>
      <c r="DT83" s="275"/>
      <c r="DU83" s="275"/>
      <c r="DV83" s="275"/>
      <c r="DW83" s="214"/>
      <c r="DX83" s="274"/>
      <c r="DY83" s="274"/>
      <c r="DZ83" s="274"/>
      <c r="EA83" s="214"/>
      <c r="EB83" s="274"/>
      <c r="EC83" s="274"/>
      <c r="ED83" s="274"/>
    </row>
    <row r="84" spans="2:134" s="51" customFormat="1">
      <c r="G84" s="111"/>
      <c r="K84" s="111"/>
      <c r="O84" s="111"/>
      <c r="P84" s="111"/>
      <c r="S84" s="111"/>
      <c r="T84" s="111"/>
      <c r="W84" s="111"/>
      <c r="X84" s="111"/>
      <c r="AA84" s="111"/>
      <c r="AB84" s="111"/>
      <c r="AE84" s="111"/>
      <c r="AF84" s="111"/>
      <c r="AI84" s="111"/>
      <c r="AJ84" s="111"/>
      <c r="AM84" s="111"/>
      <c r="AN84" s="111"/>
      <c r="AQ84" s="111"/>
      <c r="AR84" s="111"/>
      <c r="AU84" s="111"/>
      <c r="AV84" s="111"/>
      <c r="AY84" s="111"/>
      <c r="AZ84" s="111"/>
      <c r="BC84" s="111"/>
      <c r="BD84" s="111"/>
      <c r="BG84" s="111"/>
      <c r="BH84" s="111"/>
      <c r="BK84" s="111"/>
      <c r="BL84" s="111"/>
      <c r="BO84" s="111"/>
      <c r="BP84" s="50"/>
      <c r="BQ84" s="274"/>
      <c r="BR84" s="275"/>
      <c r="BS84" s="275"/>
      <c r="BT84" s="275"/>
      <c r="BU84" s="275"/>
      <c r="BV84" s="275"/>
      <c r="BW84" s="275"/>
      <c r="BX84" s="275"/>
      <c r="BY84" s="275"/>
      <c r="BZ84" s="275"/>
      <c r="CA84" s="275"/>
      <c r="CB84" s="275"/>
      <c r="CC84" s="275"/>
      <c r="CD84" s="275"/>
      <c r="CE84" s="275"/>
      <c r="CF84" s="275"/>
      <c r="CG84" s="275"/>
      <c r="CH84" s="275"/>
      <c r="CI84" s="275"/>
      <c r="CJ84" s="275"/>
      <c r="CK84" s="275"/>
      <c r="CL84" s="275"/>
      <c r="CM84" s="275" t="s">
        <v>292</v>
      </c>
      <c r="CN84" s="275"/>
      <c r="CO84" s="275"/>
      <c r="CP84" s="275"/>
      <c r="CQ84" s="275" t="s">
        <v>293</v>
      </c>
      <c r="CR84" s="275"/>
      <c r="CS84" s="275"/>
      <c r="CT84" s="275"/>
      <c r="CU84" s="304"/>
      <c r="CV84" s="304"/>
      <c r="CW84" s="304"/>
      <c r="CX84" s="304"/>
      <c r="CY84" s="304"/>
      <c r="CZ84" s="304"/>
      <c r="DA84" s="304"/>
      <c r="DB84" s="304"/>
      <c r="DC84" s="275" t="s">
        <v>76</v>
      </c>
      <c r="DD84" s="275"/>
      <c r="DE84" s="275"/>
      <c r="DF84" s="275"/>
      <c r="DG84" s="275" t="s">
        <v>178</v>
      </c>
      <c r="DH84" s="275"/>
      <c r="DI84" s="275"/>
      <c r="DJ84" s="275"/>
      <c r="DK84" s="275"/>
      <c r="DL84" s="275"/>
      <c r="DM84" s="275"/>
      <c r="DN84" s="275"/>
      <c r="DO84" s="275"/>
      <c r="DP84" s="275"/>
      <c r="DQ84" s="275"/>
      <c r="DR84" s="275"/>
      <c r="DS84" s="275"/>
      <c r="DT84" s="275"/>
      <c r="DU84" s="275"/>
      <c r="DV84" s="275"/>
      <c r="DW84" s="275" t="s">
        <v>179</v>
      </c>
      <c r="DX84" s="275"/>
      <c r="DY84" s="275"/>
      <c r="DZ84" s="275"/>
      <c r="EA84" s="275" t="s">
        <v>180</v>
      </c>
      <c r="EB84" s="275"/>
      <c r="EC84" s="275"/>
      <c r="ED84" s="275"/>
    </row>
    <row r="85" spans="2:134" s="51" customFormat="1" ht="33.75">
      <c r="BP85" s="50"/>
      <c r="BQ85" s="274"/>
      <c r="BR85" s="275"/>
      <c r="BS85" s="215" t="s">
        <v>299</v>
      </c>
      <c r="BT85" s="210" t="s">
        <v>281</v>
      </c>
      <c r="BU85" s="210" t="s">
        <v>265</v>
      </c>
      <c r="BV85" s="213" t="s">
        <v>282</v>
      </c>
      <c r="BW85" s="215" t="s">
        <v>299</v>
      </c>
      <c r="BX85" s="210" t="s">
        <v>281</v>
      </c>
      <c r="BY85" s="210" t="s">
        <v>265</v>
      </c>
      <c r="BZ85" s="213" t="s">
        <v>282</v>
      </c>
      <c r="CA85" s="215" t="s">
        <v>299</v>
      </c>
      <c r="CB85" s="210" t="s">
        <v>281</v>
      </c>
      <c r="CC85" s="210" t="s">
        <v>265</v>
      </c>
      <c r="CD85" s="213" t="s">
        <v>282</v>
      </c>
      <c r="CE85" s="210" t="s">
        <v>297</v>
      </c>
      <c r="CF85" s="210" t="s">
        <v>281</v>
      </c>
      <c r="CG85" s="210" t="s">
        <v>265</v>
      </c>
      <c r="CH85" s="213" t="s">
        <v>282</v>
      </c>
      <c r="CI85" s="210" t="s">
        <v>297</v>
      </c>
      <c r="CJ85" s="210" t="s">
        <v>281</v>
      </c>
      <c r="CK85" s="210" t="s">
        <v>265</v>
      </c>
      <c r="CL85" s="213" t="s">
        <v>282</v>
      </c>
      <c r="CM85" s="210" t="s">
        <v>297</v>
      </c>
      <c r="CN85" s="210" t="s">
        <v>281</v>
      </c>
      <c r="CO85" s="210" t="s">
        <v>265</v>
      </c>
      <c r="CP85" s="213" t="s">
        <v>282</v>
      </c>
      <c r="CQ85" s="210" t="s">
        <v>297</v>
      </c>
      <c r="CR85" s="210" t="s">
        <v>281</v>
      </c>
      <c r="CS85" s="210" t="s">
        <v>265</v>
      </c>
      <c r="CT85" s="213" t="s">
        <v>282</v>
      </c>
      <c r="CU85" s="210" t="s">
        <v>297</v>
      </c>
      <c r="CV85" s="210" t="s">
        <v>281</v>
      </c>
      <c r="CW85" s="210" t="s">
        <v>265</v>
      </c>
      <c r="CX85" s="213" t="s">
        <v>282</v>
      </c>
      <c r="CY85" s="210" t="s">
        <v>297</v>
      </c>
      <c r="CZ85" s="210" t="s">
        <v>281</v>
      </c>
      <c r="DA85" s="210" t="s">
        <v>265</v>
      </c>
      <c r="DB85" s="213" t="s">
        <v>282</v>
      </c>
      <c r="DC85" s="210" t="s">
        <v>297</v>
      </c>
      <c r="DD85" s="210" t="s">
        <v>281</v>
      </c>
      <c r="DE85" s="210" t="s">
        <v>265</v>
      </c>
      <c r="DF85" s="213" t="s">
        <v>282</v>
      </c>
      <c r="DG85" s="210" t="s">
        <v>297</v>
      </c>
      <c r="DH85" s="210" t="s">
        <v>281</v>
      </c>
      <c r="DI85" s="210" t="s">
        <v>265</v>
      </c>
      <c r="DJ85" s="213" t="s">
        <v>282</v>
      </c>
      <c r="DK85" s="210" t="s">
        <v>297</v>
      </c>
      <c r="DL85" s="210" t="s">
        <v>281</v>
      </c>
      <c r="DM85" s="210" t="s">
        <v>265</v>
      </c>
      <c r="DN85" s="213" t="s">
        <v>282</v>
      </c>
      <c r="DO85" s="210" t="s">
        <v>297</v>
      </c>
      <c r="DP85" s="210" t="s">
        <v>281</v>
      </c>
      <c r="DQ85" s="210" t="s">
        <v>265</v>
      </c>
      <c r="DR85" s="213" t="s">
        <v>282</v>
      </c>
      <c r="DS85" s="210" t="s">
        <v>297</v>
      </c>
      <c r="DT85" s="210" t="s">
        <v>281</v>
      </c>
      <c r="DU85" s="210" t="s">
        <v>265</v>
      </c>
      <c r="DV85" s="213" t="s">
        <v>282</v>
      </c>
      <c r="DW85" s="210" t="s">
        <v>297</v>
      </c>
      <c r="DX85" s="210" t="s">
        <v>281</v>
      </c>
      <c r="DY85" s="210" t="s">
        <v>265</v>
      </c>
      <c r="DZ85" s="213" t="s">
        <v>282</v>
      </c>
      <c r="EA85" s="210" t="s">
        <v>297</v>
      </c>
      <c r="EB85" s="210" t="s">
        <v>281</v>
      </c>
      <c r="EC85" s="210" t="s">
        <v>265</v>
      </c>
      <c r="ED85" s="213" t="s">
        <v>282</v>
      </c>
    </row>
    <row r="86" spans="2:134" s="51" customFormat="1">
      <c r="BP86" s="50"/>
      <c r="BQ86" s="209">
        <v>1</v>
      </c>
      <c r="BR86" s="47" t="s">
        <v>57</v>
      </c>
      <c r="BS86" s="216">
        <v>321702</v>
      </c>
      <c r="BT86" s="204">
        <v>302379</v>
      </c>
      <c r="BU86" s="204">
        <v>261641545600</v>
      </c>
      <c r="BV86" s="204">
        <v>865276.83999219525</v>
      </c>
      <c r="BW86" s="216">
        <v>37596</v>
      </c>
      <c r="BX86" s="204">
        <v>37033</v>
      </c>
      <c r="BY86" s="204">
        <v>19139713060</v>
      </c>
      <c r="BZ86" s="204">
        <v>516828.586935976</v>
      </c>
      <c r="CA86" s="216">
        <v>284106</v>
      </c>
      <c r="CB86" s="204">
        <v>265346</v>
      </c>
      <c r="CC86" s="204">
        <v>242501832540</v>
      </c>
      <c r="CD86" s="204">
        <v>913908.00140194315</v>
      </c>
      <c r="CE86" s="204">
        <v>5623</v>
      </c>
      <c r="CF86" s="204">
        <v>5548</v>
      </c>
      <c r="CG86" s="204">
        <v>2931962970</v>
      </c>
      <c r="CH86" s="204">
        <v>528472.05659697193</v>
      </c>
      <c r="CI86" s="204">
        <v>10623</v>
      </c>
      <c r="CJ86" s="204">
        <v>10505</v>
      </c>
      <c r="CK86" s="204">
        <v>5637633950</v>
      </c>
      <c r="CL86" s="204">
        <v>536661.96573060448</v>
      </c>
      <c r="CM86" s="204">
        <v>3230</v>
      </c>
      <c r="CN86" s="204">
        <v>3212</v>
      </c>
      <c r="CO86" s="204">
        <v>1869466380</v>
      </c>
      <c r="CP86" s="204">
        <v>582025.64757160645</v>
      </c>
      <c r="CQ86" s="204">
        <v>7393</v>
      </c>
      <c r="CR86" s="204">
        <v>7293</v>
      </c>
      <c r="CS86" s="204">
        <v>3768167570</v>
      </c>
      <c r="CT86" s="204">
        <v>516682.78760455229</v>
      </c>
      <c r="CU86" s="204">
        <v>23</v>
      </c>
      <c r="CV86" s="204">
        <v>22</v>
      </c>
      <c r="CW86" s="204">
        <v>12928130</v>
      </c>
      <c r="CX86" s="204">
        <v>587642.27272727271</v>
      </c>
      <c r="CY86" s="204">
        <v>21327</v>
      </c>
      <c r="CZ86" s="204">
        <v>20958</v>
      </c>
      <c r="DA86" s="204">
        <v>10557188010</v>
      </c>
      <c r="DB86" s="204">
        <v>503730.69997137133</v>
      </c>
      <c r="DC86" s="204">
        <v>1926</v>
      </c>
      <c r="DD86" s="204">
        <v>1707</v>
      </c>
      <c r="DE86" s="204">
        <v>446151700</v>
      </c>
      <c r="DF86" s="204">
        <v>261365.96367896895</v>
      </c>
      <c r="DG86" s="204">
        <v>19401</v>
      </c>
      <c r="DH86" s="204">
        <v>19251</v>
      </c>
      <c r="DI86" s="204">
        <v>10111036310</v>
      </c>
      <c r="DJ86" s="204">
        <v>525221.35525427246</v>
      </c>
      <c r="DK86" s="204">
        <v>208891</v>
      </c>
      <c r="DL86" s="204">
        <v>208891</v>
      </c>
      <c r="DM86" s="204">
        <v>201622516120</v>
      </c>
      <c r="DN86" s="204">
        <v>965204.41818939068</v>
      </c>
      <c r="DO86" s="204">
        <v>1794</v>
      </c>
      <c r="DP86" s="204">
        <v>1794</v>
      </c>
      <c r="DQ86" s="204">
        <v>891752230</v>
      </c>
      <c r="DR86" s="204">
        <v>497074.82162764773</v>
      </c>
      <c r="DS86" s="204">
        <v>73421</v>
      </c>
      <c r="DT86" s="204">
        <v>54661</v>
      </c>
      <c r="DU86" s="204">
        <v>39987564190</v>
      </c>
      <c r="DV86" s="204">
        <v>731555.66473353945</v>
      </c>
      <c r="DW86" s="204">
        <v>21682</v>
      </c>
      <c r="DX86" s="204">
        <v>21682</v>
      </c>
      <c r="DY86" s="204">
        <v>21739958400</v>
      </c>
      <c r="DZ86" s="204">
        <v>1002673.1113365926</v>
      </c>
      <c r="EA86" s="204">
        <v>51739</v>
      </c>
      <c r="EB86" s="204">
        <v>32979</v>
      </c>
      <c r="EC86" s="204">
        <v>18247605790</v>
      </c>
      <c r="ED86" s="204">
        <v>553309.85748506628</v>
      </c>
    </row>
    <row r="87" spans="2:134" s="51" customFormat="1">
      <c r="BP87" s="50"/>
      <c r="BQ87" s="209">
        <v>2</v>
      </c>
      <c r="BR87" s="47" t="s">
        <v>131</v>
      </c>
      <c r="BS87" s="216">
        <v>11613</v>
      </c>
      <c r="BT87" s="204">
        <v>10905</v>
      </c>
      <c r="BU87" s="204">
        <v>9249625860</v>
      </c>
      <c r="BV87" s="204">
        <v>848200.44566712517</v>
      </c>
      <c r="BW87" s="216">
        <v>1569</v>
      </c>
      <c r="BX87" s="204">
        <v>1541</v>
      </c>
      <c r="BY87" s="204">
        <v>809242210</v>
      </c>
      <c r="BZ87" s="204">
        <v>525140.95392602205</v>
      </c>
      <c r="CA87" s="216">
        <v>10044</v>
      </c>
      <c r="CB87" s="204">
        <v>9364</v>
      </c>
      <c r="CC87" s="204">
        <v>8440383650</v>
      </c>
      <c r="CD87" s="204">
        <v>901365.19115762494</v>
      </c>
      <c r="CE87" s="204">
        <v>269</v>
      </c>
      <c r="CF87" s="204">
        <v>267</v>
      </c>
      <c r="CG87" s="204">
        <v>164339090</v>
      </c>
      <c r="CH87" s="204">
        <v>615502.20973782777</v>
      </c>
      <c r="CI87" s="204">
        <v>430</v>
      </c>
      <c r="CJ87" s="204">
        <v>423</v>
      </c>
      <c r="CK87" s="204">
        <v>226730640</v>
      </c>
      <c r="CL87" s="204">
        <v>536006.24113475182</v>
      </c>
      <c r="CM87" s="204">
        <v>149</v>
      </c>
      <c r="CN87" s="204">
        <v>148</v>
      </c>
      <c r="CO87" s="204">
        <v>84883980</v>
      </c>
      <c r="CP87" s="204">
        <v>573540.40540540544</v>
      </c>
      <c r="CQ87" s="204">
        <v>281</v>
      </c>
      <c r="CR87" s="204">
        <v>275</v>
      </c>
      <c r="CS87" s="204">
        <v>141846660</v>
      </c>
      <c r="CT87" s="204">
        <v>515806.03636363638</v>
      </c>
      <c r="CU87" s="204">
        <v>0</v>
      </c>
      <c r="CV87" s="204">
        <v>0</v>
      </c>
      <c r="CW87" s="204">
        <v>0</v>
      </c>
      <c r="CX87" s="204" t="s">
        <v>320</v>
      </c>
      <c r="CY87" s="204">
        <v>870</v>
      </c>
      <c r="CZ87" s="204">
        <v>851</v>
      </c>
      <c r="DA87" s="204">
        <v>418172480</v>
      </c>
      <c r="DB87" s="204">
        <v>491389.51821386605</v>
      </c>
      <c r="DC87" s="204">
        <v>92</v>
      </c>
      <c r="DD87" s="204">
        <v>81</v>
      </c>
      <c r="DE87" s="204">
        <v>22522430</v>
      </c>
      <c r="DF87" s="204">
        <v>278054.69135802472</v>
      </c>
      <c r="DG87" s="204">
        <v>778</v>
      </c>
      <c r="DH87" s="204">
        <v>770</v>
      </c>
      <c r="DI87" s="204">
        <v>395650050</v>
      </c>
      <c r="DJ87" s="204">
        <v>513831.23376623378</v>
      </c>
      <c r="DK87" s="204">
        <v>7248</v>
      </c>
      <c r="DL87" s="204">
        <v>7248</v>
      </c>
      <c r="DM87" s="204">
        <v>6952646350</v>
      </c>
      <c r="DN87" s="204">
        <v>959250.32422737312</v>
      </c>
      <c r="DO87" s="204">
        <v>64</v>
      </c>
      <c r="DP87" s="204">
        <v>64</v>
      </c>
      <c r="DQ87" s="204">
        <v>29957340</v>
      </c>
      <c r="DR87" s="204">
        <v>468083.4375</v>
      </c>
      <c r="DS87" s="204">
        <v>2732</v>
      </c>
      <c r="DT87" s="204">
        <v>2052</v>
      </c>
      <c r="DU87" s="204">
        <v>1457779960</v>
      </c>
      <c r="DV87" s="204">
        <v>710419.08382066281</v>
      </c>
      <c r="DW87" s="204">
        <v>756</v>
      </c>
      <c r="DX87" s="204">
        <v>756</v>
      </c>
      <c r="DY87" s="204">
        <v>795025120</v>
      </c>
      <c r="DZ87" s="204">
        <v>1051620.5291005292</v>
      </c>
      <c r="EA87" s="204">
        <v>1976</v>
      </c>
      <c r="EB87" s="204">
        <v>1296</v>
      </c>
      <c r="EC87" s="204">
        <v>662754840</v>
      </c>
      <c r="ED87" s="204">
        <v>511384.90740740742</v>
      </c>
    </row>
    <row r="88" spans="2:134" s="51" customFormat="1">
      <c r="BP88" s="50"/>
      <c r="BQ88" s="209">
        <v>3</v>
      </c>
      <c r="BR88" s="47" t="s">
        <v>132</v>
      </c>
      <c r="BS88" s="216">
        <v>7446</v>
      </c>
      <c r="BT88" s="204">
        <v>7067</v>
      </c>
      <c r="BU88" s="204">
        <v>6451043780</v>
      </c>
      <c r="BV88" s="204">
        <v>912840.49525965762</v>
      </c>
      <c r="BW88" s="216">
        <v>1054</v>
      </c>
      <c r="BX88" s="204">
        <v>1032</v>
      </c>
      <c r="BY88" s="204">
        <v>580306980</v>
      </c>
      <c r="BZ88" s="204">
        <v>562312.96511627908</v>
      </c>
      <c r="CA88" s="216">
        <v>6392</v>
      </c>
      <c r="CB88" s="204">
        <v>6035</v>
      </c>
      <c r="CC88" s="204">
        <v>5870736800</v>
      </c>
      <c r="CD88" s="204">
        <v>972781.57415078708</v>
      </c>
      <c r="CE88" s="204">
        <v>142</v>
      </c>
      <c r="CF88" s="204">
        <v>139</v>
      </c>
      <c r="CG88" s="204">
        <v>88539530</v>
      </c>
      <c r="CH88" s="204">
        <v>636975.03597122303</v>
      </c>
      <c r="CI88" s="204">
        <v>254</v>
      </c>
      <c r="CJ88" s="204">
        <v>249</v>
      </c>
      <c r="CK88" s="204">
        <v>137400300</v>
      </c>
      <c r="CL88" s="204">
        <v>551808.43373493978</v>
      </c>
      <c r="CM88" s="204">
        <v>76</v>
      </c>
      <c r="CN88" s="204">
        <v>76</v>
      </c>
      <c r="CO88" s="204">
        <v>38430620</v>
      </c>
      <c r="CP88" s="204">
        <v>505666.05263157893</v>
      </c>
      <c r="CQ88" s="204">
        <v>178</v>
      </c>
      <c r="CR88" s="204">
        <v>173</v>
      </c>
      <c r="CS88" s="204">
        <v>98969680</v>
      </c>
      <c r="CT88" s="204">
        <v>572079.07514450862</v>
      </c>
      <c r="CU88" s="204">
        <v>6</v>
      </c>
      <c r="CV88" s="204">
        <v>5</v>
      </c>
      <c r="CW88" s="204">
        <v>5582220</v>
      </c>
      <c r="CX88" s="204">
        <v>1116444</v>
      </c>
      <c r="CY88" s="204">
        <v>652</v>
      </c>
      <c r="CZ88" s="204">
        <v>639</v>
      </c>
      <c r="DA88" s="204">
        <v>348784930</v>
      </c>
      <c r="DB88" s="204">
        <v>545829.31142410019</v>
      </c>
      <c r="DC88" s="204">
        <v>90</v>
      </c>
      <c r="DD88" s="204">
        <v>84</v>
      </c>
      <c r="DE88" s="204">
        <v>38700890</v>
      </c>
      <c r="DF88" s="204">
        <v>460724.88095238095</v>
      </c>
      <c r="DG88" s="204">
        <v>562</v>
      </c>
      <c r="DH88" s="204">
        <v>555</v>
      </c>
      <c r="DI88" s="204">
        <v>310084040</v>
      </c>
      <c r="DJ88" s="204">
        <v>558709.98198198201</v>
      </c>
      <c r="DK88" s="204">
        <v>4702</v>
      </c>
      <c r="DL88" s="204">
        <v>4702</v>
      </c>
      <c r="DM88" s="204">
        <v>4857885440</v>
      </c>
      <c r="DN88" s="204">
        <v>1033153.0072309655</v>
      </c>
      <c r="DO88" s="204">
        <v>35</v>
      </c>
      <c r="DP88" s="204">
        <v>35</v>
      </c>
      <c r="DQ88" s="204">
        <v>10862720</v>
      </c>
      <c r="DR88" s="204">
        <v>310363.42857142858</v>
      </c>
      <c r="DS88" s="204">
        <v>1655</v>
      </c>
      <c r="DT88" s="204">
        <v>1298</v>
      </c>
      <c r="DU88" s="204">
        <v>1001988640</v>
      </c>
      <c r="DV88" s="204">
        <v>771948.1047765793</v>
      </c>
      <c r="DW88" s="204">
        <v>513</v>
      </c>
      <c r="DX88" s="204">
        <v>513</v>
      </c>
      <c r="DY88" s="204">
        <v>564618560</v>
      </c>
      <c r="DZ88" s="204">
        <v>1100620.9746588694</v>
      </c>
      <c r="EA88" s="204">
        <v>1142</v>
      </c>
      <c r="EB88" s="204">
        <v>785</v>
      </c>
      <c r="EC88" s="204">
        <v>437370080</v>
      </c>
      <c r="ED88" s="204">
        <v>557159.33757961786</v>
      </c>
    </row>
    <row r="89" spans="2:134">
      <c r="BQ89" s="209">
        <v>4</v>
      </c>
      <c r="BR89" s="47" t="s">
        <v>133</v>
      </c>
      <c r="BS89" s="216">
        <v>8562</v>
      </c>
      <c r="BT89" s="204">
        <v>8138</v>
      </c>
      <c r="BU89" s="204">
        <v>7568909900</v>
      </c>
      <c r="BV89" s="204">
        <v>930070.02949127555</v>
      </c>
      <c r="BW89" s="216">
        <v>1333</v>
      </c>
      <c r="BX89" s="204">
        <v>1323</v>
      </c>
      <c r="BY89" s="204">
        <v>848304390</v>
      </c>
      <c r="BZ89" s="204">
        <v>641197.57369614509</v>
      </c>
      <c r="CA89" s="216">
        <v>7229</v>
      </c>
      <c r="CB89" s="204">
        <v>6815</v>
      </c>
      <c r="CC89" s="204">
        <v>6720605510</v>
      </c>
      <c r="CD89" s="204">
        <v>986149.01100513572</v>
      </c>
      <c r="CE89" s="204">
        <v>179</v>
      </c>
      <c r="CF89" s="204">
        <v>177</v>
      </c>
      <c r="CG89" s="204">
        <v>117579610</v>
      </c>
      <c r="CH89" s="204">
        <v>664291.58192090399</v>
      </c>
      <c r="CI89" s="204">
        <v>352</v>
      </c>
      <c r="CJ89" s="204">
        <v>352</v>
      </c>
      <c r="CK89" s="204">
        <v>267200880</v>
      </c>
      <c r="CL89" s="204">
        <v>759093.40909090906</v>
      </c>
      <c r="CM89" s="204">
        <v>119</v>
      </c>
      <c r="CN89" s="204">
        <v>119</v>
      </c>
      <c r="CO89" s="204">
        <v>85779010</v>
      </c>
      <c r="CP89" s="204">
        <v>720832.01680672274</v>
      </c>
      <c r="CQ89" s="204">
        <v>233</v>
      </c>
      <c r="CR89" s="204">
        <v>233</v>
      </c>
      <c r="CS89" s="204">
        <v>181421870</v>
      </c>
      <c r="CT89" s="204">
        <v>778634.63519313303</v>
      </c>
      <c r="CU89" s="204">
        <v>2</v>
      </c>
      <c r="CV89" s="204">
        <v>2</v>
      </c>
      <c r="CW89" s="204">
        <v>640170</v>
      </c>
      <c r="CX89" s="204">
        <v>320085</v>
      </c>
      <c r="CY89" s="204">
        <v>800</v>
      </c>
      <c r="CZ89" s="204">
        <v>792</v>
      </c>
      <c r="DA89" s="204">
        <v>462883730</v>
      </c>
      <c r="DB89" s="204">
        <v>584449.15404040401</v>
      </c>
      <c r="DC89" s="204">
        <v>45</v>
      </c>
      <c r="DD89" s="204">
        <v>39</v>
      </c>
      <c r="DE89" s="204">
        <v>6109820</v>
      </c>
      <c r="DF89" s="204">
        <v>156662.05128205128</v>
      </c>
      <c r="DG89" s="204">
        <v>755</v>
      </c>
      <c r="DH89" s="204">
        <v>753</v>
      </c>
      <c r="DI89" s="204">
        <v>456773910</v>
      </c>
      <c r="DJ89" s="204">
        <v>606605.45816733071</v>
      </c>
      <c r="DK89" s="204">
        <v>5474</v>
      </c>
      <c r="DL89" s="204">
        <v>5474</v>
      </c>
      <c r="DM89" s="204">
        <v>5640390010</v>
      </c>
      <c r="DN89" s="204">
        <v>1030396.4212641579</v>
      </c>
      <c r="DO89" s="204">
        <v>48</v>
      </c>
      <c r="DP89" s="204">
        <v>48</v>
      </c>
      <c r="DQ89" s="204">
        <v>34349730</v>
      </c>
      <c r="DR89" s="204">
        <v>715619.375</v>
      </c>
      <c r="DS89" s="204">
        <v>1707</v>
      </c>
      <c r="DT89" s="204">
        <v>1293</v>
      </c>
      <c r="DU89" s="204">
        <v>1045865770</v>
      </c>
      <c r="DV89" s="204">
        <v>808867.57153905649</v>
      </c>
      <c r="DW89" s="204">
        <v>544</v>
      </c>
      <c r="DX89" s="204">
        <v>544</v>
      </c>
      <c r="DY89" s="204">
        <v>580099040</v>
      </c>
      <c r="DZ89" s="204">
        <v>1066358.5294117648</v>
      </c>
      <c r="EA89" s="204">
        <v>1163</v>
      </c>
      <c r="EB89" s="204">
        <v>749</v>
      </c>
      <c r="EC89" s="204">
        <v>465766730</v>
      </c>
      <c r="ED89" s="204">
        <v>621851.44192256336</v>
      </c>
    </row>
    <row r="90" spans="2:134">
      <c r="BQ90" s="209">
        <v>5</v>
      </c>
      <c r="BR90" s="47" t="s">
        <v>134</v>
      </c>
      <c r="BS90" s="216">
        <v>7225</v>
      </c>
      <c r="BT90" s="204">
        <v>6746</v>
      </c>
      <c r="BU90" s="204">
        <v>5713234720</v>
      </c>
      <c r="BV90" s="204">
        <v>846907.01452712715</v>
      </c>
      <c r="BW90" s="216">
        <v>598</v>
      </c>
      <c r="BX90" s="204">
        <v>589</v>
      </c>
      <c r="BY90" s="204">
        <v>255479570</v>
      </c>
      <c r="BZ90" s="204">
        <v>433751.39219015278</v>
      </c>
      <c r="CA90" s="216">
        <v>6627</v>
      </c>
      <c r="CB90" s="204">
        <v>6157</v>
      </c>
      <c r="CC90" s="204">
        <v>5457755150</v>
      </c>
      <c r="CD90" s="204">
        <v>886430.91603053431</v>
      </c>
      <c r="CE90" s="204">
        <v>76</v>
      </c>
      <c r="CF90" s="204">
        <v>74</v>
      </c>
      <c r="CG90" s="204">
        <v>36949180</v>
      </c>
      <c r="CH90" s="204">
        <v>499313.24324324325</v>
      </c>
      <c r="CI90" s="204">
        <v>166</v>
      </c>
      <c r="CJ90" s="204">
        <v>164</v>
      </c>
      <c r="CK90" s="204">
        <v>72472560</v>
      </c>
      <c r="CL90" s="204">
        <v>441905.85365853657</v>
      </c>
      <c r="CM90" s="204">
        <v>61</v>
      </c>
      <c r="CN90" s="204">
        <v>60</v>
      </c>
      <c r="CO90" s="204">
        <v>27764560</v>
      </c>
      <c r="CP90" s="204">
        <v>462742.66666666669</v>
      </c>
      <c r="CQ90" s="204">
        <v>105</v>
      </c>
      <c r="CR90" s="204">
        <v>104</v>
      </c>
      <c r="CS90" s="204">
        <v>44708000</v>
      </c>
      <c r="CT90" s="204">
        <v>429884.61538461538</v>
      </c>
      <c r="CU90" s="204">
        <v>0</v>
      </c>
      <c r="CV90" s="204">
        <v>0</v>
      </c>
      <c r="CW90" s="204">
        <v>0</v>
      </c>
      <c r="CX90" s="204" t="s">
        <v>320</v>
      </c>
      <c r="CY90" s="204">
        <v>356</v>
      </c>
      <c r="CZ90" s="204">
        <v>351</v>
      </c>
      <c r="DA90" s="204">
        <v>146057830</v>
      </c>
      <c r="DB90" s="204">
        <v>416119.17378917377</v>
      </c>
      <c r="DC90" s="204">
        <v>45</v>
      </c>
      <c r="DD90" s="204">
        <v>41</v>
      </c>
      <c r="DE90" s="204">
        <v>9041810</v>
      </c>
      <c r="DF90" s="204">
        <v>220531.95121951221</v>
      </c>
      <c r="DG90" s="204">
        <v>311</v>
      </c>
      <c r="DH90" s="204">
        <v>310</v>
      </c>
      <c r="DI90" s="204">
        <v>137016020</v>
      </c>
      <c r="DJ90" s="204">
        <v>441987.16129032261</v>
      </c>
      <c r="DK90" s="204">
        <v>4773</v>
      </c>
      <c r="DL90" s="204">
        <v>4773</v>
      </c>
      <c r="DM90" s="204">
        <v>4515445200</v>
      </c>
      <c r="DN90" s="204">
        <v>946039.22061596485</v>
      </c>
      <c r="DO90" s="204">
        <v>43</v>
      </c>
      <c r="DP90" s="204">
        <v>43</v>
      </c>
      <c r="DQ90" s="204">
        <v>19050090</v>
      </c>
      <c r="DR90" s="204">
        <v>443025.34883720928</v>
      </c>
      <c r="DS90" s="204">
        <v>1811</v>
      </c>
      <c r="DT90" s="204">
        <v>1341</v>
      </c>
      <c r="DU90" s="204">
        <v>923259860</v>
      </c>
      <c r="DV90" s="204">
        <v>688486.09992542875</v>
      </c>
      <c r="DW90" s="204">
        <v>564</v>
      </c>
      <c r="DX90" s="204">
        <v>564</v>
      </c>
      <c r="DY90" s="204">
        <v>525314920</v>
      </c>
      <c r="DZ90" s="204">
        <v>931409.43262411351</v>
      </c>
      <c r="EA90" s="204">
        <v>1247</v>
      </c>
      <c r="EB90" s="204">
        <v>777</v>
      </c>
      <c r="EC90" s="204">
        <v>397944940</v>
      </c>
      <c r="ED90" s="204">
        <v>512155.64993564994</v>
      </c>
    </row>
    <row r="91" spans="2:134">
      <c r="BQ91" s="209">
        <v>6</v>
      </c>
      <c r="BR91" s="47" t="s">
        <v>135</v>
      </c>
      <c r="BS91" s="216">
        <v>10580</v>
      </c>
      <c r="BT91" s="204">
        <v>9901</v>
      </c>
      <c r="BU91" s="204">
        <v>8542724870</v>
      </c>
      <c r="BV91" s="204">
        <v>862814.34905565099</v>
      </c>
      <c r="BW91" s="216">
        <v>960</v>
      </c>
      <c r="BX91" s="204">
        <v>938</v>
      </c>
      <c r="BY91" s="204">
        <v>540577150</v>
      </c>
      <c r="BZ91" s="204">
        <v>576308.26226012793</v>
      </c>
      <c r="CA91" s="216">
        <v>9620</v>
      </c>
      <c r="CB91" s="204">
        <v>8963</v>
      </c>
      <c r="CC91" s="204">
        <v>8002147720</v>
      </c>
      <c r="CD91" s="204">
        <v>892797.91587638063</v>
      </c>
      <c r="CE91" s="204">
        <v>110</v>
      </c>
      <c r="CF91" s="204">
        <v>108</v>
      </c>
      <c r="CG91" s="204">
        <v>62838410</v>
      </c>
      <c r="CH91" s="204">
        <v>581837.12962962966</v>
      </c>
      <c r="CI91" s="204">
        <v>295</v>
      </c>
      <c r="CJ91" s="204">
        <v>295</v>
      </c>
      <c r="CK91" s="204">
        <v>171779370</v>
      </c>
      <c r="CL91" s="204">
        <v>582302.94915254239</v>
      </c>
      <c r="CM91" s="204">
        <v>94</v>
      </c>
      <c r="CN91" s="204">
        <v>94</v>
      </c>
      <c r="CO91" s="204">
        <v>71762530</v>
      </c>
      <c r="CP91" s="204">
        <v>763431.17021276592</v>
      </c>
      <c r="CQ91" s="204">
        <v>201</v>
      </c>
      <c r="CR91" s="204">
        <v>201</v>
      </c>
      <c r="CS91" s="204">
        <v>100016840</v>
      </c>
      <c r="CT91" s="204">
        <v>497596.21890547266</v>
      </c>
      <c r="CU91" s="204">
        <v>2</v>
      </c>
      <c r="CV91" s="204">
        <v>2</v>
      </c>
      <c r="CW91" s="204">
        <v>3146630</v>
      </c>
      <c r="CX91" s="204">
        <v>1573315</v>
      </c>
      <c r="CY91" s="204">
        <v>553</v>
      </c>
      <c r="CZ91" s="204">
        <v>533</v>
      </c>
      <c r="DA91" s="204">
        <v>302812740</v>
      </c>
      <c r="DB91" s="204">
        <v>568128.96810506564</v>
      </c>
      <c r="DC91" s="204">
        <v>60</v>
      </c>
      <c r="DD91" s="204">
        <v>46</v>
      </c>
      <c r="DE91" s="204">
        <v>5138060</v>
      </c>
      <c r="DF91" s="204">
        <v>111696.95652173914</v>
      </c>
      <c r="DG91" s="204">
        <v>493</v>
      </c>
      <c r="DH91" s="204">
        <v>487</v>
      </c>
      <c r="DI91" s="204">
        <v>297674680</v>
      </c>
      <c r="DJ91" s="204">
        <v>611241.64271047222</v>
      </c>
      <c r="DK91" s="204">
        <v>7070</v>
      </c>
      <c r="DL91" s="204">
        <v>7070</v>
      </c>
      <c r="DM91" s="204">
        <v>6515454350</v>
      </c>
      <c r="DN91" s="204">
        <v>921563.55728429987</v>
      </c>
      <c r="DO91" s="204">
        <v>61</v>
      </c>
      <c r="DP91" s="204">
        <v>61</v>
      </c>
      <c r="DQ91" s="204">
        <v>30388490</v>
      </c>
      <c r="DR91" s="204">
        <v>498171.96721311478</v>
      </c>
      <c r="DS91" s="204">
        <v>2489</v>
      </c>
      <c r="DT91" s="204">
        <v>1832</v>
      </c>
      <c r="DU91" s="204">
        <v>1456304880</v>
      </c>
      <c r="DV91" s="204">
        <v>794926.24454148475</v>
      </c>
      <c r="DW91" s="204">
        <v>777</v>
      </c>
      <c r="DX91" s="204">
        <v>777</v>
      </c>
      <c r="DY91" s="204">
        <v>799992930</v>
      </c>
      <c r="DZ91" s="204">
        <v>1029591.9305019305</v>
      </c>
      <c r="EA91" s="204">
        <v>1712</v>
      </c>
      <c r="EB91" s="204">
        <v>1055</v>
      </c>
      <c r="EC91" s="204">
        <v>656311950</v>
      </c>
      <c r="ED91" s="204">
        <v>622096.63507109007</v>
      </c>
    </row>
    <row r="92" spans="2:134">
      <c r="BQ92" s="209">
        <v>7</v>
      </c>
      <c r="BR92" s="47" t="s">
        <v>136</v>
      </c>
      <c r="BS92" s="216">
        <v>9433</v>
      </c>
      <c r="BT92" s="204">
        <v>8928</v>
      </c>
      <c r="BU92" s="204">
        <v>8024194980</v>
      </c>
      <c r="BV92" s="204">
        <v>898767.35887096776</v>
      </c>
      <c r="BW92" s="216">
        <v>1308</v>
      </c>
      <c r="BX92" s="204">
        <v>1294</v>
      </c>
      <c r="BY92" s="204">
        <v>664720520</v>
      </c>
      <c r="BZ92" s="204">
        <v>513694.37403400306</v>
      </c>
      <c r="CA92" s="216">
        <v>8125</v>
      </c>
      <c r="CB92" s="204">
        <v>7634</v>
      </c>
      <c r="CC92" s="204">
        <v>7359474460</v>
      </c>
      <c r="CD92" s="204">
        <v>964039.09614880802</v>
      </c>
      <c r="CE92" s="204">
        <v>182</v>
      </c>
      <c r="CF92" s="204">
        <v>182</v>
      </c>
      <c r="CG92" s="204">
        <v>82142990</v>
      </c>
      <c r="CH92" s="204">
        <v>451335.10989010992</v>
      </c>
      <c r="CI92" s="204">
        <v>420</v>
      </c>
      <c r="CJ92" s="204">
        <v>418</v>
      </c>
      <c r="CK92" s="204">
        <v>207604120</v>
      </c>
      <c r="CL92" s="204">
        <v>496660.57416267943</v>
      </c>
      <c r="CM92" s="204">
        <v>154</v>
      </c>
      <c r="CN92" s="204">
        <v>154</v>
      </c>
      <c r="CO92" s="204">
        <v>71914700</v>
      </c>
      <c r="CP92" s="204">
        <v>466978.57142857142</v>
      </c>
      <c r="CQ92" s="204">
        <v>266</v>
      </c>
      <c r="CR92" s="204">
        <v>264</v>
      </c>
      <c r="CS92" s="204">
        <v>135689420</v>
      </c>
      <c r="CT92" s="204">
        <v>513975.07575757575</v>
      </c>
      <c r="CU92" s="204">
        <v>7</v>
      </c>
      <c r="CV92" s="204">
        <v>7</v>
      </c>
      <c r="CW92" s="204">
        <v>2150530</v>
      </c>
      <c r="CX92" s="204">
        <v>307218.57142857142</v>
      </c>
      <c r="CY92" s="204">
        <v>699</v>
      </c>
      <c r="CZ92" s="204">
        <v>687</v>
      </c>
      <c r="DA92" s="204">
        <v>372822880</v>
      </c>
      <c r="DB92" s="204">
        <v>542682.50363901025</v>
      </c>
      <c r="DC92" s="204">
        <v>49</v>
      </c>
      <c r="DD92" s="204">
        <v>43</v>
      </c>
      <c r="DE92" s="204">
        <v>18882190</v>
      </c>
      <c r="DF92" s="204">
        <v>439120.69767441862</v>
      </c>
      <c r="DG92" s="204">
        <v>650</v>
      </c>
      <c r="DH92" s="204">
        <v>644</v>
      </c>
      <c r="DI92" s="204">
        <v>353940690</v>
      </c>
      <c r="DJ92" s="204">
        <v>549597.34472049691</v>
      </c>
      <c r="DK92" s="204">
        <v>6082</v>
      </c>
      <c r="DL92" s="204">
        <v>6082</v>
      </c>
      <c r="DM92" s="204">
        <v>6229571170</v>
      </c>
      <c r="DN92" s="204">
        <v>1024263.5925682342</v>
      </c>
      <c r="DO92" s="204">
        <v>39</v>
      </c>
      <c r="DP92" s="204">
        <v>39</v>
      </c>
      <c r="DQ92" s="204">
        <v>29590290</v>
      </c>
      <c r="DR92" s="204">
        <v>758725.38461538462</v>
      </c>
      <c r="DS92" s="204">
        <v>2004</v>
      </c>
      <c r="DT92" s="204">
        <v>1513</v>
      </c>
      <c r="DU92" s="204">
        <v>1100313000</v>
      </c>
      <c r="DV92" s="204">
        <v>727239.25974884338</v>
      </c>
      <c r="DW92" s="204">
        <v>611</v>
      </c>
      <c r="DX92" s="204">
        <v>611</v>
      </c>
      <c r="DY92" s="204">
        <v>612010490</v>
      </c>
      <c r="DZ92" s="204">
        <v>1001653.8297872341</v>
      </c>
      <c r="EA92" s="204">
        <v>1393</v>
      </c>
      <c r="EB92" s="204">
        <v>902</v>
      </c>
      <c r="EC92" s="204">
        <v>488302510</v>
      </c>
      <c r="ED92" s="204">
        <v>541355.33259423508</v>
      </c>
    </row>
    <row r="93" spans="2:134">
      <c r="BQ93" s="209">
        <v>8</v>
      </c>
      <c r="BR93" s="47" t="s">
        <v>58</v>
      </c>
      <c r="BS93" s="216">
        <v>7249</v>
      </c>
      <c r="BT93" s="204">
        <v>6832</v>
      </c>
      <c r="BU93" s="204">
        <v>5830227070</v>
      </c>
      <c r="BV93" s="204">
        <v>853370.4727751757</v>
      </c>
      <c r="BW93" s="216">
        <v>791</v>
      </c>
      <c r="BX93" s="204">
        <v>786</v>
      </c>
      <c r="BY93" s="204">
        <v>368866300</v>
      </c>
      <c r="BZ93" s="204">
        <v>469295.54707379133</v>
      </c>
      <c r="CA93" s="216">
        <v>6458</v>
      </c>
      <c r="CB93" s="204">
        <v>6046</v>
      </c>
      <c r="CC93" s="204">
        <v>5461360770</v>
      </c>
      <c r="CD93" s="204">
        <v>903301.4836255376</v>
      </c>
      <c r="CE93" s="204">
        <v>119</v>
      </c>
      <c r="CF93" s="204">
        <v>119</v>
      </c>
      <c r="CG93" s="204">
        <v>52812020</v>
      </c>
      <c r="CH93" s="204">
        <v>443798.48739495798</v>
      </c>
      <c r="CI93" s="204">
        <v>225</v>
      </c>
      <c r="CJ93" s="204">
        <v>224</v>
      </c>
      <c r="CK93" s="204">
        <v>101568380</v>
      </c>
      <c r="CL93" s="204">
        <v>453430.26785714284</v>
      </c>
      <c r="CM93" s="204">
        <v>61</v>
      </c>
      <c r="CN93" s="204">
        <v>61</v>
      </c>
      <c r="CO93" s="204">
        <v>29414760</v>
      </c>
      <c r="CP93" s="204">
        <v>482209.18032786885</v>
      </c>
      <c r="CQ93" s="204">
        <v>164</v>
      </c>
      <c r="CR93" s="204">
        <v>163</v>
      </c>
      <c r="CS93" s="204">
        <v>72153620</v>
      </c>
      <c r="CT93" s="204">
        <v>442660.245398773</v>
      </c>
      <c r="CU93" s="204">
        <v>0</v>
      </c>
      <c r="CV93" s="204">
        <v>0</v>
      </c>
      <c r="CW93" s="204">
        <v>0</v>
      </c>
      <c r="CX93" s="204" t="s">
        <v>320</v>
      </c>
      <c r="CY93" s="204">
        <v>447</v>
      </c>
      <c r="CZ93" s="204">
        <v>443</v>
      </c>
      <c r="DA93" s="204">
        <v>214485900</v>
      </c>
      <c r="DB93" s="204">
        <v>484166.81715575623</v>
      </c>
      <c r="DC93" s="204">
        <v>45</v>
      </c>
      <c r="DD93" s="204">
        <v>43</v>
      </c>
      <c r="DE93" s="204">
        <v>17651480</v>
      </c>
      <c r="DF93" s="204">
        <v>410499.53488372092</v>
      </c>
      <c r="DG93" s="204">
        <v>402</v>
      </c>
      <c r="DH93" s="204">
        <v>400</v>
      </c>
      <c r="DI93" s="204">
        <v>196834420</v>
      </c>
      <c r="DJ93" s="204">
        <v>492086.05</v>
      </c>
      <c r="DK93" s="204">
        <v>4674</v>
      </c>
      <c r="DL93" s="204">
        <v>4674</v>
      </c>
      <c r="DM93" s="204">
        <v>4553667780</v>
      </c>
      <c r="DN93" s="204">
        <v>974254.9807445443</v>
      </c>
      <c r="DO93" s="204">
        <v>37</v>
      </c>
      <c r="DP93" s="204">
        <v>37</v>
      </c>
      <c r="DQ93" s="204">
        <v>32062700</v>
      </c>
      <c r="DR93" s="204">
        <v>866559.45945945941</v>
      </c>
      <c r="DS93" s="204">
        <v>1747</v>
      </c>
      <c r="DT93" s="204">
        <v>1335</v>
      </c>
      <c r="DU93" s="204">
        <v>875630290</v>
      </c>
      <c r="DV93" s="204">
        <v>655902.83895131084</v>
      </c>
      <c r="DW93" s="204">
        <v>488</v>
      </c>
      <c r="DX93" s="204">
        <v>488</v>
      </c>
      <c r="DY93" s="204">
        <v>460808920</v>
      </c>
      <c r="DZ93" s="204">
        <v>944280.57377049176</v>
      </c>
      <c r="EA93" s="204">
        <v>1259</v>
      </c>
      <c r="EB93" s="204">
        <v>847</v>
      </c>
      <c r="EC93" s="204">
        <v>414821370</v>
      </c>
      <c r="ED93" s="204">
        <v>489753.68358913815</v>
      </c>
    </row>
    <row r="94" spans="2:134">
      <c r="BQ94" s="209">
        <v>9</v>
      </c>
      <c r="BR94" s="47" t="s">
        <v>137</v>
      </c>
      <c r="BS94" s="216">
        <v>4607</v>
      </c>
      <c r="BT94" s="204">
        <v>4222</v>
      </c>
      <c r="BU94" s="204">
        <v>3809043880</v>
      </c>
      <c r="BV94" s="204">
        <v>902189.45523448603</v>
      </c>
      <c r="BW94" s="216">
        <v>385</v>
      </c>
      <c r="BX94" s="204">
        <v>381</v>
      </c>
      <c r="BY94" s="204">
        <v>198915500</v>
      </c>
      <c r="BZ94" s="204">
        <v>522087.92650918633</v>
      </c>
      <c r="CA94" s="216">
        <v>4222</v>
      </c>
      <c r="CB94" s="204">
        <v>3841</v>
      </c>
      <c r="CC94" s="204">
        <v>3610128380</v>
      </c>
      <c r="CD94" s="204">
        <v>939892.8351991669</v>
      </c>
      <c r="CE94" s="204">
        <v>50</v>
      </c>
      <c r="CF94" s="204">
        <v>50</v>
      </c>
      <c r="CG94" s="204">
        <v>23892880</v>
      </c>
      <c r="CH94" s="204">
        <v>477857.6</v>
      </c>
      <c r="CI94" s="204">
        <v>101</v>
      </c>
      <c r="CJ94" s="204">
        <v>100</v>
      </c>
      <c r="CK94" s="204">
        <v>56860910</v>
      </c>
      <c r="CL94" s="204">
        <v>568609.1</v>
      </c>
      <c r="CM94" s="204">
        <v>33</v>
      </c>
      <c r="CN94" s="204">
        <v>32</v>
      </c>
      <c r="CO94" s="204">
        <v>22362750</v>
      </c>
      <c r="CP94" s="204">
        <v>698835.9375</v>
      </c>
      <c r="CQ94" s="204">
        <v>68</v>
      </c>
      <c r="CR94" s="204">
        <v>68</v>
      </c>
      <c r="CS94" s="204">
        <v>34498160</v>
      </c>
      <c r="CT94" s="204">
        <v>507325.8823529412</v>
      </c>
      <c r="CU94" s="204">
        <v>0</v>
      </c>
      <c r="CV94" s="204">
        <v>0</v>
      </c>
      <c r="CW94" s="204">
        <v>0</v>
      </c>
      <c r="CX94" s="204" t="s">
        <v>320</v>
      </c>
      <c r="CY94" s="204">
        <v>234</v>
      </c>
      <c r="CZ94" s="204">
        <v>231</v>
      </c>
      <c r="DA94" s="204">
        <v>118161710</v>
      </c>
      <c r="DB94" s="204">
        <v>511522.55411255412</v>
      </c>
      <c r="DC94" s="204">
        <v>18</v>
      </c>
      <c r="DD94" s="204">
        <v>15</v>
      </c>
      <c r="DE94" s="204">
        <v>5363110</v>
      </c>
      <c r="DF94" s="204">
        <v>357540.66666666669</v>
      </c>
      <c r="DG94" s="204">
        <v>216</v>
      </c>
      <c r="DH94" s="204">
        <v>216</v>
      </c>
      <c r="DI94" s="204">
        <v>112798600</v>
      </c>
      <c r="DJ94" s="204">
        <v>522215.74074074073</v>
      </c>
      <c r="DK94" s="204">
        <v>3040</v>
      </c>
      <c r="DL94" s="204">
        <v>3040</v>
      </c>
      <c r="DM94" s="204">
        <v>2995070710</v>
      </c>
      <c r="DN94" s="204">
        <v>985220.62828947371</v>
      </c>
      <c r="DO94" s="204">
        <v>29</v>
      </c>
      <c r="DP94" s="204">
        <v>29</v>
      </c>
      <c r="DQ94" s="204">
        <v>12366110</v>
      </c>
      <c r="DR94" s="204">
        <v>426417.58620689658</v>
      </c>
      <c r="DS94" s="204">
        <v>1153</v>
      </c>
      <c r="DT94" s="204">
        <v>772</v>
      </c>
      <c r="DU94" s="204">
        <v>602691560</v>
      </c>
      <c r="DV94" s="204">
        <v>780688.54922279797</v>
      </c>
      <c r="DW94" s="204">
        <v>306</v>
      </c>
      <c r="DX94" s="204">
        <v>306</v>
      </c>
      <c r="DY94" s="204">
        <v>327111910</v>
      </c>
      <c r="DZ94" s="204">
        <v>1068993.1699346406</v>
      </c>
      <c r="EA94" s="204">
        <v>847</v>
      </c>
      <c r="EB94" s="204">
        <v>466</v>
      </c>
      <c r="EC94" s="204">
        <v>275579650</v>
      </c>
      <c r="ED94" s="204">
        <v>591372.63948497851</v>
      </c>
    </row>
    <row r="95" spans="2:134">
      <c r="BQ95" s="209">
        <v>10</v>
      </c>
      <c r="BR95" s="47" t="s">
        <v>59</v>
      </c>
      <c r="BS95" s="216">
        <v>11600</v>
      </c>
      <c r="BT95" s="204">
        <v>11012</v>
      </c>
      <c r="BU95" s="204">
        <v>9305842270</v>
      </c>
      <c r="BV95" s="204">
        <v>845063.77315655653</v>
      </c>
      <c r="BW95" s="216">
        <v>1959</v>
      </c>
      <c r="BX95" s="204">
        <v>1941</v>
      </c>
      <c r="BY95" s="204">
        <v>949476050</v>
      </c>
      <c r="BZ95" s="204">
        <v>489168.49562081404</v>
      </c>
      <c r="CA95" s="216">
        <v>9641</v>
      </c>
      <c r="CB95" s="204">
        <v>9071</v>
      </c>
      <c r="CC95" s="204">
        <v>8356366220</v>
      </c>
      <c r="CD95" s="204">
        <v>921217.75107485394</v>
      </c>
      <c r="CE95" s="204">
        <v>220</v>
      </c>
      <c r="CF95" s="204">
        <v>217</v>
      </c>
      <c r="CG95" s="204">
        <v>118729150</v>
      </c>
      <c r="CH95" s="204">
        <v>547138.94009216595</v>
      </c>
      <c r="CI95" s="204">
        <v>536</v>
      </c>
      <c r="CJ95" s="204">
        <v>533</v>
      </c>
      <c r="CK95" s="204">
        <v>263438040</v>
      </c>
      <c r="CL95" s="204">
        <v>494255.23452157597</v>
      </c>
      <c r="CM95" s="204">
        <v>171</v>
      </c>
      <c r="CN95" s="204">
        <v>171</v>
      </c>
      <c r="CO95" s="204">
        <v>99414910</v>
      </c>
      <c r="CP95" s="204">
        <v>581373.74269005843</v>
      </c>
      <c r="CQ95" s="204">
        <v>365</v>
      </c>
      <c r="CR95" s="204">
        <v>362</v>
      </c>
      <c r="CS95" s="204">
        <v>164023130</v>
      </c>
      <c r="CT95" s="204">
        <v>453102.56906077347</v>
      </c>
      <c r="CU95" s="204">
        <v>1</v>
      </c>
      <c r="CV95" s="204">
        <v>1</v>
      </c>
      <c r="CW95" s="204">
        <v>61820</v>
      </c>
      <c r="CX95" s="204">
        <v>61820</v>
      </c>
      <c r="CY95" s="204">
        <v>1202</v>
      </c>
      <c r="CZ95" s="204">
        <v>1190</v>
      </c>
      <c r="DA95" s="204">
        <v>567247040</v>
      </c>
      <c r="DB95" s="204">
        <v>476678.18487394956</v>
      </c>
      <c r="DC95" s="204">
        <v>90</v>
      </c>
      <c r="DD95" s="204">
        <v>85</v>
      </c>
      <c r="DE95" s="204">
        <v>19950270</v>
      </c>
      <c r="DF95" s="204">
        <v>234709.0588235294</v>
      </c>
      <c r="DG95" s="204">
        <v>1112</v>
      </c>
      <c r="DH95" s="204">
        <v>1105</v>
      </c>
      <c r="DI95" s="204">
        <v>547296770</v>
      </c>
      <c r="DJ95" s="204">
        <v>495291.19457013573</v>
      </c>
      <c r="DK95" s="204">
        <v>7262</v>
      </c>
      <c r="DL95" s="204">
        <v>7262</v>
      </c>
      <c r="DM95" s="204">
        <v>7094283000</v>
      </c>
      <c r="DN95" s="204">
        <v>976904.84714954556</v>
      </c>
      <c r="DO95" s="204">
        <v>71</v>
      </c>
      <c r="DP95" s="204">
        <v>71</v>
      </c>
      <c r="DQ95" s="204">
        <v>31394960</v>
      </c>
      <c r="DR95" s="204">
        <v>442182.53521126759</v>
      </c>
      <c r="DS95" s="204">
        <v>2308</v>
      </c>
      <c r="DT95" s="204">
        <v>1738</v>
      </c>
      <c r="DU95" s="204">
        <v>1230688260</v>
      </c>
      <c r="DV95" s="204">
        <v>708106.01841196779</v>
      </c>
      <c r="DW95" s="204">
        <v>670</v>
      </c>
      <c r="DX95" s="204">
        <v>670</v>
      </c>
      <c r="DY95" s="204">
        <v>739238450</v>
      </c>
      <c r="DZ95" s="204">
        <v>1103340.9701492537</v>
      </c>
      <c r="EA95" s="204">
        <v>1638</v>
      </c>
      <c r="EB95" s="204">
        <v>1068</v>
      </c>
      <c r="EC95" s="204">
        <v>491449810</v>
      </c>
      <c r="ED95" s="204">
        <v>460158.9981273408</v>
      </c>
    </row>
    <row r="96" spans="2:134">
      <c r="BQ96" s="209">
        <v>11</v>
      </c>
      <c r="BR96" s="47" t="s">
        <v>60</v>
      </c>
      <c r="BS96" s="216">
        <v>19808</v>
      </c>
      <c r="BT96" s="204">
        <v>18615</v>
      </c>
      <c r="BU96" s="204">
        <v>15458795960</v>
      </c>
      <c r="BV96" s="204">
        <v>830448.34595756116</v>
      </c>
      <c r="BW96" s="216">
        <v>2595</v>
      </c>
      <c r="BX96" s="204">
        <v>2559</v>
      </c>
      <c r="BY96" s="204">
        <v>1246807500</v>
      </c>
      <c r="BZ96" s="204">
        <v>487224.50175849942</v>
      </c>
      <c r="CA96" s="216">
        <v>17213</v>
      </c>
      <c r="CB96" s="204">
        <v>16056</v>
      </c>
      <c r="CC96" s="204">
        <v>14211988460</v>
      </c>
      <c r="CD96" s="204">
        <v>885151.24937717989</v>
      </c>
      <c r="CE96" s="204">
        <v>365</v>
      </c>
      <c r="CF96" s="204">
        <v>362</v>
      </c>
      <c r="CG96" s="204">
        <v>170216520</v>
      </c>
      <c r="CH96" s="204">
        <v>470211.38121546962</v>
      </c>
      <c r="CI96" s="204">
        <v>660</v>
      </c>
      <c r="CJ96" s="204">
        <v>656</v>
      </c>
      <c r="CK96" s="204">
        <v>354331030</v>
      </c>
      <c r="CL96" s="204">
        <v>540138.76524390245</v>
      </c>
      <c r="CM96" s="204">
        <v>209</v>
      </c>
      <c r="CN96" s="204">
        <v>209</v>
      </c>
      <c r="CO96" s="204">
        <v>129722370</v>
      </c>
      <c r="CP96" s="204">
        <v>620681.1961722488</v>
      </c>
      <c r="CQ96" s="204">
        <v>451</v>
      </c>
      <c r="CR96" s="204">
        <v>447</v>
      </c>
      <c r="CS96" s="204">
        <v>224608660</v>
      </c>
      <c r="CT96" s="204">
        <v>502480.22371364653</v>
      </c>
      <c r="CU96" s="204">
        <v>0</v>
      </c>
      <c r="CV96" s="204">
        <v>0</v>
      </c>
      <c r="CW96" s="204">
        <v>0</v>
      </c>
      <c r="CX96" s="204" t="s">
        <v>320</v>
      </c>
      <c r="CY96" s="204">
        <v>1570</v>
      </c>
      <c r="CZ96" s="204">
        <v>1541</v>
      </c>
      <c r="DA96" s="204">
        <v>722259950</v>
      </c>
      <c r="DB96" s="204">
        <v>468695.61972744972</v>
      </c>
      <c r="DC96" s="204">
        <v>130</v>
      </c>
      <c r="DD96" s="204">
        <v>114</v>
      </c>
      <c r="DE96" s="204">
        <v>21733030</v>
      </c>
      <c r="DF96" s="204">
        <v>190640.61403508772</v>
      </c>
      <c r="DG96" s="204">
        <v>1440</v>
      </c>
      <c r="DH96" s="204">
        <v>1427</v>
      </c>
      <c r="DI96" s="204">
        <v>700526920</v>
      </c>
      <c r="DJ96" s="204">
        <v>490908.84372810094</v>
      </c>
      <c r="DK96" s="204">
        <v>12788</v>
      </c>
      <c r="DL96" s="204">
        <v>12788</v>
      </c>
      <c r="DM96" s="204">
        <v>11796919720</v>
      </c>
      <c r="DN96" s="204">
        <v>922499.19612136378</v>
      </c>
      <c r="DO96" s="204">
        <v>101</v>
      </c>
      <c r="DP96" s="204">
        <v>101</v>
      </c>
      <c r="DQ96" s="204">
        <v>73602100</v>
      </c>
      <c r="DR96" s="204">
        <v>728733.66336633661</v>
      </c>
      <c r="DS96" s="204">
        <v>4324</v>
      </c>
      <c r="DT96" s="204">
        <v>3167</v>
      </c>
      <c r="DU96" s="204">
        <v>2341466640</v>
      </c>
      <c r="DV96" s="204">
        <v>739332.69340069464</v>
      </c>
      <c r="DW96" s="204">
        <v>1236</v>
      </c>
      <c r="DX96" s="204">
        <v>1236</v>
      </c>
      <c r="DY96" s="204">
        <v>1258884350</v>
      </c>
      <c r="DZ96" s="204">
        <v>1018514.8462783172</v>
      </c>
      <c r="EA96" s="204">
        <v>3088</v>
      </c>
      <c r="EB96" s="204">
        <v>1931</v>
      </c>
      <c r="EC96" s="204">
        <v>1082582290</v>
      </c>
      <c r="ED96" s="204">
        <v>560632.9829104091</v>
      </c>
    </row>
    <row r="97" spans="69:134">
      <c r="BQ97" s="209">
        <v>12</v>
      </c>
      <c r="BR97" s="47" t="s">
        <v>138</v>
      </c>
      <c r="BS97" s="216">
        <v>10173</v>
      </c>
      <c r="BT97" s="204">
        <v>9594</v>
      </c>
      <c r="BU97" s="204">
        <v>8117039960</v>
      </c>
      <c r="BV97" s="204">
        <v>846053.77944548673</v>
      </c>
      <c r="BW97" s="216">
        <v>1243</v>
      </c>
      <c r="BX97" s="204">
        <v>1226</v>
      </c>
      <c r="BY97" s="204">
        <v>595632220</v>
      </c>
      <c r="BZ97" s="204">
        <v>485833.78466557909</v>
      </c>
      <c r="CA97" s="216">
        <v>8930</v>
      </c>
      <c r="CB97" s="204">
        <v>8368</v>
      </c>
      <c r="CC97" s="204">
        <v>7521407740</v>
      </c>
      <c r="CD97" s="204">
        <v>898829.79684512434</v>
      </c>
      <c r="CE97" s="204">
        <v>196</v>
      </c>
      <c r="CF97" s="204">
        <v>192</v>
      </c>
      <c r="CG97" s="204">
        <v>101974730</v>
      </c>
      <c r="CH97" s="204">
        <v>531118.38541666663</v>
      </c>
      <c r="CI97" s="204">
        <v>301</v>
      </c>
      <c r="CJ97" s="204">
        <v>298</v>
      </c>
      <c r="CK97" s="204">
        <v>142301470</v>
      </c>
      <c r="CL97" s="204">
        <v>477521.71140939597</v>
      </c>
      <c r="CM97" s="204">
        <v>79</v>
      </c>
      <c r="CN97" s="204">
        <v>79</v>
      </c>
      <c r="CO97" s="204">
        <v>38571240</v>
      </c>
      <c r="CP97" s="204">
        <v>488243.54430379748</v>
      </c>
      <c r="CQ97" s="204">
        <v>222</v>
      </c>
      <c r="CR97" s="204">
        <v>219</v>
      </c>
      <c r="CS97" s="204">
        <v>103730230</v>
      </c>
      <c r="CT97" s="204">
        <v>473654.01826484018</v>
      </c>
      <c r="CU97" s="204">
        <v>0</v>
      </c>
      <c r="CV97" s="204">
        <v>0</v>
      </c>
      <c r="CW97" s="204">
        <v>0</v>
      </c>
      <c r="CX97" s="204" t="s">
        <v>320</v>
      </c>
      <c r="CY97" s="204">
        <v>746</v>
      </c>
      <c r="CZ97" s="204">
        <v>736</v>
      </c>
      <c r="DA97" s="204">
        <v>351356020</v>
      </c>
      <c r="DB97" s="204">
        <v>477385.89673913043</v>
      </c>
      <c r="DC97" s="204">
        <v>64</v>
      </c>
      <c r="DD97" s="204">
        <v>58</v>
      </c>
      <c r="DE97" s="204">
        <v>11008720</v>
      </c>
      <c r="DF97" s="204">
        <v>189805.5172413793</v>
      </c>
      <c r="DG97" s="204">
        <v>682</v>
      </c>
      <c r="DH97" s="204">
        <v>678</v>
      </c>
      <c r="DI97" s="204">
        <v>340347300</v>
      </c>
      <c r="DJ97" s="204">
        <v>501987.16814159293</v>
      </c>
      <c r="DK97" s="204">
        <v>6591</v>
      </c>
      <c r="DL97" s="204">
        <v>6591</v>
      </c>
      <c r="DM97" s="204">
        <v>6394108820</v>
      </c>
      <c r="DN97" s="204">
        <v>970127.26748596574</v>
      </c>
      <c r="DO97" s="204">
        <v>54</v>
      </c>
      <c r="DP97" s="204">
        <v>54</v>
      </c>
      <c r="DQ97" s="204">
        <v>19289230</v>
      </c>
      <c r="DR97" s="204">
        <v>357207.96296296298</v>
      </c>
      <c r="DS97" s="204">
        <v>2285</v>
      </c>
      <c r="DT97" s="204">
        <v>1723</v>
      </c>
      <c r="DU97" s="204">
        <v>1108009690</v>
      </c>
      <c r="DV97" s="204">
        <v>643070.04643064423</v>
      </c>
      <c r="DW97" s="204">
        <v>649</v>
      </c>
      <c r="DX97" s="204">
        <v>649</v>
      </c>
      <c r="DY97" s="204">
        <v>572581320</v>
      </c>
      <c r="DZ97" s="204">
        <v>882251.64869029273</v>
      </c>
      <c r="EA97" s="204">
        <v>1636</v>
      </c>
      <c r="EB97" s="204">
        <v>1074</v>
      </c>
      <c r="EC97" s="204">
        <v>535428370</v>
      </c>
      <c r="ED97" s="204">
        <v>498536.65735567972</v>
      </c>
    </row>
    <row r="98" spans="69:134">
      <c r="BQ98" s="209">
        <v>13</v>
      </c>
      <c r="BR98" s="47" t="s">
        <v>139</v>
      </c>
      <c r="BS98" s="216">
        <v>17439</v>
      </c>
      <c r="BT98" s="204">
        <v>16457</v>
      </c>
      <c r="BU98" s="204">
        <v>14346012740</v>
      </c>
      <c r="BV98" s="204">
        <v>871727.0912073889</v>
      </c>
      <c r="BW98" s="216">
        <v>1921</v>
      </c>
      <c r="BX98" s="204">
        <v>1901</v>
      </c>
      <c r="BY98" s="204">
        <v>1048537000</v>
      </c>
      <c r="BZ98" s="204">
        <v>551571.27827459236</v>
      </c>
      <c r="CA98" s="216">
        <v>15518</v>
      </c>
      <c r="CB98" s="204">
        <v>14556</v>
      </c>
      <c r="CC98" s="204">
        <v>13297475740</v>
      </c>
      <c r="CD98" s="204">
        <v>913539.14124759554</v>
      </c>
      <c r="CE98" s="204">
        <v>270</v>
      </c>
      <c r="CF98" s="204">
        <v>269</v>
      </c>
      <c r="CG98" s="204">
        <v>148027020</v>
      </c>
      <c r="CH98" s="204">
        <v>550286.31970260222</v>
      </c>
      <c r="CI98" s="204">
        <v>620</v>
      </c>
      <c r="CJ98" s="204">
        <v>616</v>
      </c>
      <c r="CK98" s="204">
        <v>353794300</v>
      </c>
      <c r="CL98" s="204">
        <v>574341.39610389608</v>
      </c>
      <c r="CM98" s="204">
        <v>169</v>
      </c>
      <c r="CN98" s="204">
        <v>169</v>
      </c>
      <c r="CO98" s="204">
        <v>92668020</v>
      </c>
      <c r="CP98" s="204">
        <v>548331.47928994079</v>
      </c>
      <c r="CQ98" s="204">
        <v>451</v>
      </c>
      <c r="CR98" s="204">
        <v>447</v>
      </c>
      <c r="CS98" s="204">
        <v>261126280</v>
      </c>
      <c r="CT98" s="204">
        <v>584175.12304250558</v>
      </c>
      <c r="CU98" s="204">
        <v>0</v>
      </c>
      <c r="CV98" s="204">
        <v>0</v>
      </c>
      <c r="CW98" s="204">
        <v>0</v>
      </c>
      <c r="CX98" s="204" t="s">
        <v>320</v>
      </c>
      <c r="CY98" s="204">
        <v>1031</v>
      </c>
      <c r="CZ98" s="204">
        <v>1016</v>
      </c>
      <c r="DA98" s="204">
        <v>546715680</v>
      </c>
      <c r="DB98" s="204">
        <v>538105.98425196845</v>
      </c>
      <c r="DC98" s="204">
        <v>69</v>
      </c>
      <c r="DD98" s="204">
        <v>60</v>
      </c>
      <c r="DE98" s="204">
        <v>18941020</v>
      </c>
      <c r="DF98" s="204">
        <v>315683.66666666669</v>
      </c>
      <c r="DG98" s="204">
        <v>962</v>
      </c>
      <c r="DH98" s="204">
        <v>956</v>
      </c>
      <c r="DI98" s="204">
        <v>527774660</v>
      </c>
      <c r="DJ98" s="204">
        <v>552065.54393305443</v>
      </c>
      <c r="DK98" s="204">
        <v>11593</v>
      </c>
      <c r="DL98" s="204">
        <v>11593</v>
      </c>
      <c r="DM98" s="204">
        <v>11124848510</v>
      </c>
      <c r="DN98" s="204">
        <v>959617.74432847404</v>
      </c>
      <c r="DO98" s="204">
        <v>85</v>
      </c>
      <c r="DP98" s="204">
        <v>85</v>
      </c>
      <c r="DQ98" s="204">
        <v>42154730</v>
      </c>
      <c r="DR98" s="204">
        <v>495938</v>
      </c>
      <c r="DS98" s="204">
        <v>3840</v>
      </c>
      <c r="DT98" s="204">
        <v>2878</v>
      </c>
      <c r="DU98" s="204">
        <v>2130472500</v>
      </c>
      <c r="DV98" s="204">
        <v>740261.46629603894</v>
      </c>
      <c r="DW98" s="204">
        <v>1057</v>
      </c>
      <c r="DX98" s="204">
        <v>1057</v>
      </c>
      <c r="DY98" s="204">
        <v>1102146900</v>
      </c>
      <c r="DZ98" s="204">
        <v>1042712.2989593188</v>
      </c>
      <c r="EA98" s="204">
        <v>2783</v>
      </c>
      <c r="EB98" s="204">
        <v>1821</v>
      </c>
      <c r="EC98" s="204">
        <v>1028325600</v>
      </c>
      <c r="ED98" s="204">
        <v>564703.78912685334</v>
      </c>
    </row>
    <row r="99" spans="69:134">
      <c r="BQ99" s="209">
        <v>14</v>
      </c>
      <c r="BR99" s="47" t="s">
        <v>140</v>
      </c>
      <c r="BS99" s="216">
        <v>13392</v>
      </c>
      <c r="BT99" s="204">
        <v>12618</v>
      </c>
      <c r="BU99" s="204">
        <v>10897989540</v>
      </c>
      <c r="BV99" s="204">
        <v>863685.96766524017</v>
      </c>
      <c r="BW99" s="216">
        <v>1486</v>
      </c>
      <c r="BX99" s="204">
        <v>1454</v>
      </c>
      <c r="BY99" s="204">
        <v>766375460</v>
      </c>
      <c r="BZ99" s="204">
        <v>527080.7840440165</v>
      </c>
      <c r="CA99" s="216">
        <v>11906</v>
      </c>
      <c r="CB99" s="204">
        <v>11164</v>
      </c>
      <c r="CC99" s="204">
        <v>10131614080</v>
      </c>
      <c r="CD99" s="204">
        <v>907525.44607667497</v>
      </c>
      <c r="CE99" s="204">
        <v>254</v>
      </c>
      <c r="CF99" s="204">
        <v>248</v>
      </c>
      <c r="CG99" s="204">
        <v>122184900</v>
      </c>
      <c r="CH99" s="204">
        <v>492681.04838709679</v>
      </c>
      <c r="CI99" s="204">
        <v>397</v>
      </c>
      <c r="CJ99" s="204">
        <v>390</v>
      </c>
      <c r="CK99" s="204">
        <v>220652660</v>
      </c>
      <c r="CL99" s="204">
        <v>565776.05128205125</v>
      </c>
      <c r="CM99" s="204">
        <v>104</v>
      </c>
      <c r="CN99" s="204">
        <v>103</v>
      </c>
      <c r="CO99" s="204">
        <v>85186450</v>
      </c>
      <c r="CP99" s="204">
        <v>827052.91262135922</v>
      </c>
      <c r="CQ99" s="204">
        <v>293</v>
      </c>
      <c r="CR99" s="204">
        <v>287</v>
      </c>
      <c r="CS99" s="204">
        <v>135466210</v>
      </c>
      <c r="CT99" s="204">
        <v>472007.70034843206</v>
      </c>
      <c r="CU99" s="204">
        <v>0</v>
      </c>
      <c r="CV99" s="204">
        <v>0</v>
      </c>
      <c r="CW99" s="204">
        <v>0</v>
      </c>
      <c r="CX99" s="204" t="s">
        <v>320</v>
      </c>
      <c r="CY99" s="204">
        <v>835</v>
      </c>
      <c r="CZ99" s="204">
        <v>816</v>
      </c>
      <c r="DA99" s="204">
        <v>423537900</v>
      </c>
      <c r="DB99" s="204">
        <v>519041.54411764705</v>
      </c>
      <c r="DC99" s="204">
        <v>82</v>
      </c>
      <c r="DD99" s="204">
        <v>71</v>
      </c>
      <c r="DE99" s="204">
        <v>20969480</v>
      </c>
      <c r="DF99" s="204">
        <v>295344.78873239434</v>
      </c>
      <c r="DG99" s="204">
        <v>753</v>
      </c>
      <c r="DH99" s="204">
        <v>745</v>
      </c>
      <c r="DI99" s="204">
        <v>402568420</v>
      </c>
      <c r="DJ99" s="204">
        <v>540360.2953020134</v>
      </c>
      <c r="DK99" s="204">
        <v>8618</v>
      </c>
      <c r="DL99" s="204">
        <v>8618</v>
      </c>
      <c r="DM99" s="204">
        <v>8456017340</v>
      </c>
      <c r="DN99" s="204">
        <v>981204.14713390579</v>
      </c>
      <c r="DO99" s="204">
        <v>74</v>
      </c>
      <c r="DP99" s="204">
        <v>74</v>
      </c>
      <c r="DQ99" s="204">
        <v>25370590</v>
      </c>
      <c r="DR99" s="204">
        <v>342845.81081081083</v>
      </c>
      <c r="DS99" s="204">
        <v>3214</v>
      </c>
      <c r="DT99" s="204">
        <v>2472</v>
      </c>
      <c r="DU99" s="204">
        <v>1650226150</v>
      </c>
      <c r="DV99" s="204">
        <v>667567.21278317156</v>
      </c>
      <c r="DW99" s="204">
        <v>1000</v>
      </c>
      <c r="DX99" s="204">
        <v>1000</v>
      </c>
      <c r="DY99" s="204">
        <v>887502780</v>
      </c>
      <c r="DZ99" s="204">
        <v>887502.78</v>
      </c>
      <c r="EA99" s="204">
        <v>2214</v>
      </c>
      <c r="EB99" s="204">
        <v>1472</v>
      </c>
      <c r="EC99" s="204">
        <v>762723370</v>
      </c>
      <c r="ED99" s="204">
        <v>518154.46331521741</v>
      </c>
    </row>
    <row r="100" spans="69:134">
      <c r="BQ100" s="209">
        <v>15</v>
      </c>
      <c r="BR100" s="47" t="s">
        <v>141</v>
      </c>
      <c r="BS100" s="216">
        <v>21513</v>
      </c>
      <c r="BT100" s="204">
        <v>20261</v>
      </c>
      <c r="BU100" s="204">
        <v>17517285420</v>
      </c>
      <c r="BV100" s="204">
        <v>864581.48265139922</v>
      </c>
      <c r="BW100" s="216">
        <v>2715</v>
      </c>
      <c r="BX100" s="204">
        <v>2665</v>
      </c>
      <c r="BY100" s="204">
        <v>1258356250</v>
      </c>
      <c r="BZ100" s="204">
        <v>472178.70544090058</v>
      </c>
      <c r="CA100" s="216">
        <v>18798</v>
      </c>
      <c r="CB100" s="204">
        <v>17596</v>
      </c>
      <c r="CC100" s="204">
        <v>16258929170</v>
      </c>
      <c r="CD100" s="204">
        <v>924012.79665833141</v>
      </c>
      <c r="CE100" s="204">
        <v>415</v>
      </c>
      <c r="CF100" s="204">
        <v>408</v>
      </c>
      <c r="CG100" s="204">
        <v>226923030</v>
      </c>
      <c r="CH100" s="204">
        <v>556183.8970588235</v>
      </c>
      <c r="CI100" s="204">
        <v>762</v>
      </c>
      <c r="CJ100" s="204">
        <v>751</v>
      </c>
      <c r="CK100" s="204">
        <v>359736940</v>
      </c>
      <c r="CL100" s="204">
        <v>479010.57256990677</v>
      </c>
      <c r="CM100" s="204">
        <v>203</v>
      </c>
      <c r="CN100" s="204">
        <v>201</v>
      </c>
      <c r="CO100" s="204">
        <v>98711170</v>
      </c>
      <c r="CP100" s="204">
        <v>491100.34825870645</v>
      </c>
      <c r="CQ100" s="204">
        <v>559</v>
      </c>
      <c r="CR100" s="204">
        <v>550</v>
      </c>
      <c r="CS100" s="204">
        <v>261025770</v>
      </c>
      <c r="CT100" s="204">
        <v>474592.30909090908</v>
      </c>
      <c r="CU100" s="204">
        <v>0</v>
      </c>
      <c r="CV100" s="204">
        <v>0</v>
      </c>
      <c r="CW100" s="204">
        <v>0</v>
      </c>
      <c r="CX100" s="204" t="s">
        <v>320</v>
      </c>
      <c r="CY100" s="204">
        <v>1538</v>
      </c>
      <c r="CZ100" s="204">
        <v>1506</v>
      </c>
      <c r="DA100" s="204">
        <v>671696280</v>
      </c>
      <c r="DB100" s="204">
        <v>446013.46613545815</v>
      </c>
      <c r="DC100" s="204">
        <v>162</v>
      </c>
      <c r="DD100" s="204">
        <v>138</v>
      </c>
      <c r="DE100" s="204">
        <v>32967110</v>
      </c>
      <c r="DF100" s="204">
        <v>238892.10144927536</v>
      </c>
      <c r="DG100" s="204">
        <v>1376</v>
      </c>
      <c r="DH100" s="204">
        <v>1368</v>
      </c>
      <c r="DI100" s="204">
        <v>638729170</v>
      </c>
      <c r="DJ100" s="204">
        <v>466907.2880116959</v>
      </c>
      <c r="DK100" s="204">
        <v>13780</v>
      </c>
      <c r="DL100" s="204">
        <v>13780</v>
      </c>
      <c r="DM100" s="204">
        <v>13526562300</v>
      </c>
      <c r="DN100" s="204">
        <v>981608.29462989839</v>
      </c>
      <c r="DO100" s="204">
        <v>121</v>
      </c>
      <c r="DP100" s="204">
        <v>121</v>
      </c>
      <c r="DQ100" s="204">
        <v>51683560</v>
      </c>
      <c r="DR100" s="204">
        <v>427136.85950413224</v>
      </c>
      <c r="DS100" s="204">
        <v>4897</v>
      </c>
      <c r="DT100" s="204">
        <v>3695</v>
      </c>
      <c r="DU100" s="204">
        <v>2680683310</v>
      </c>
      <c r="DV100" s="204">
        <v>725489.39377537207</v>
      </c>
      <c r="DW100" s="204">
        <v>1475</v>
      </c>
      <c r="DX100" s="204">
        <v>1475</v>
      </c>
      <c r="DY100" s="204">
        <v>1545698740</v>
      </c>
      <c r="DZ100" s="204">
        <v>1047931.3491525424</v>
      </c>
      <c r="EA100" s="204">
        <v>3422</v>
      </c>
      <c r="EB100" s="204">
        <v>2220</v>
      </c>
      <c r="EC100" s="204">
        <v>1134984570</v>
      </c>
      <c r="ED100" s="204">
        <v>511254.31081081083</v>
      </c>
    </row>
    <row r="101" spans="69:134">
      <c r="BQ101" s="209">
        <v>16</v>
      </c>
      <c r="BR101" s="47" t="s">
        <v>61</v>
      </c>
      <c r="BS101" s="216">
        <v>14150</v>
      </c>
      <c r="BT101" s="204">
        <v>13294</v>
      </c>
      <c r="BU101" s="204">
        <v>11544724200</v>
      </c>
      <c r="BV101" s="204">
        <v>868416.14262073115</v>
      </c>
      <c r="BW101" s="216">
        <v>1573</v>
      </c>
      <c r="BX101" s="204">
        <v>1556</v>
      </c>
      <c r="BY101" s="204">
        <v>852851080</v>
      </c>
      <c r="BZ101" s="204">
        <v>548104.80719794345</v>
      </c>
      <c r="CA101" s="216">
        <v>12577</v>
      </c>
      <c r="CB101" s="204">
        <v>11738</v>
      </c>
      <c r="CC101" s="204">
        <v>10691873120</v>
      </c>
      <c r="CD101" s="204">
        <v>910876.90577611176</v>
      </c>
      <c r="CE101" s="204">
        <v>254</v>
      </c>
      <c r="CF101" s="204">
        <v>251</v>
      </c>
      <c r="CG101" s="204">
        <v>141071310</v>
      </c>
      <c r="CH101" s="204">
        <v>562037.09163346619</v>
      </c>
      <c r="CI101" s="204">
        <v>455</v>
      </c>
      <c r="CJ101" s="204">
        <v>453</v>
      </c>
      <c r="CK101" s="204">
        <v>249754090</v>
      </c>
      <c r="CL101" s="204">
        <v>551333.53200882999</v>
      </c>
      <c r="CM101" s="204">
        <v>126</v>
      </c>
      <c r="CN101" s="204">
        <v>126</v>
      </c>
      <c r="CO101" s="204">
        <v>67725450</v>
      </c>
      <c r="CP101" s="204">
        <v>537503.57142857148</v>
      </c>
      <c r="CQ101" s="204">
        <v>329</v>
      </c>
      <c r="CR101" s="204">
        <v>327</v>
      </c>
      <c r="CS101" s="204">
        <v>182028640</v>
      </c>
      <c r="CT101" s="204">
        <v>556662.50764525996</v>
      </c>
      <c r="CU101" s="204">
        <v>0</v>
      </c>
      <c r="CV101" s="204">
        <v>0</v>
      </c>
      <c r="CW101" s="204">
        <v>0</v>
      </c>
      <c r="CX101" s="204" t="s">
        <v>320</v>
      </c>
      <c r="CY101" s="204">
        <v>864</v>
      </c>
      <c r="CZ101" s="204">
        <v>852</v>
      </c>
      <c r="DA101" s="204">
        <v>462025680</v>
      </c>
      <c r="DB101" s="204">
        <v>542283.661971831</v>
      </c>
      <c r="DC101" s="204">
        <v>83</v>
      </c>
      <c r="DD101" s="204">
        <v>73</v>
      </c>
      <c r="DE101" s="204">
        <v>12985830</v>
      </c>
      <c r="DF101" s="204">
        <v>177888.08219178082</v>
      </c>
      <c r="DG101" s="204">
        <v>781</v>
      </c>
      <c r="DH101" s="204">
        <v>779</v>
      </c>
      <c r="DI101" s="204">
        <v>449039850</v>
      </c>
      <c r="DJ101" s="204">
        <v>576431.12965340179</v>
      </c>
      <c r="DK101" s="204">
        <v>8998</v>
      </c>
      <c r="DL101" s="204">
        <v>8998</v>
      </c>
      <c r="DM101" s="204">
        <v>8738959810</v>
      </c>
      <c r="DN101" s="204">
        <v>971211.35919093131</v>
      </c>
      <c r="DO101" s="204">
        <v>77</v>
      </c>
      <c r="DP101" s="204">
        <v>77</v>
      </c>
      <c r="DQ101" s="204">
        <v>21710530</v>
      </c>
      <c r="DR101" s="204">
        <v>281954.93506493507</v>
      </c>
      <c r="DS101" s="204">
        <v>3502</v>
      </c>
      <c r="DT101" s="204">
        <v>2663</v>
      </c>
      <c r="DU101" s="204">
        <v>1931202780</v>
      </c>
      <c r="DV101" s="204">
        <v>725198.19001126545</v>
      </c>
      <c r="DW101" s="204">
        <v>1034</v>
      </c>
      <c r="DX101" s="204">
        <v>1034</v>
      </c>
      <c r="DY101" s="204">
        <v>1018079320</v>
      </c>
      <c r="DZ101" s="204">
        <v>984602.8239845261</v>
      </c>
      <c r="EA101" s="204">
        <v>2468</v>
      </c>
      <c r="EB101" s="204">
        <v>1629</v>
      </c>
      <c r="EC101" s="204">
        <v>913123460</v>
      </c>
      <c r="ED101" s="204">
        <v>560542.33271945978</v>
      </c>
    </row>
    <row r="102" spans="69:134">
      <c r="BQ102" s="209">
        <v>17</v>
      </c>
      <c r="BR102" s="47" t="s">
        <v>142</v>
      </c>
      <c r="BS102" s="216">
        <v>20177</v>
      </c>
      <c r="BT102" s="204">
        <v>18985</v>
      </c>
      <c r="BU102" s="204">
        <v>16406326750</v>
      </c>
      <c r="BV102" s="204">
        <v>864173.1235185673</v>
      </c>
      <c r="BW102" s="216">
        <v>2534</v>
      </c>
      <c r="BX102" s="204">
        <v>2485</v>
      </c>
      <c r="BY102" s="204">
        <v>1294618360</v>
      </c>
      <c r="BZ102" s="204">
        <v>520973.18309859157</v>
      </c>
      <c r="CA102" s="216">
        <v>17643</v>
      </c>
      <c r="CB102" s="204">
        <v>16500</v>
      </c>
      <c r="CC102" s="204">
        <v>15111708390</v>
      </c>
      <c r="CD102" s="204">
        <v>915861.1145454545</v>
      </c>
      <c r="CE102" s="204">
        <v>421</v>
      </c>
      <c r="CF102" s="204">
        <v>415</v>
      </c>
      <c r="CG102" s="204">
        <v>199022940</v>
      </c>
      <c r="CH102" s="204">
        <v>479573.34939759038</v>
      </c>
      <c r="CI102" s="204">
        <v>761</v>
      </c>
      <c r="CJ102" s="204">
        <v>744</v>
      </c>
      <c r="CK102" s="204">
        <v>403111100</v>
      </c>
      <c r="CL102" s="204">
        <v>541815.99462365592</v>
      </c>
      <c r="CM102" s="204">
        <v>244</v>
      </c>
      <c r="CN102" s="204">
        <v>241</v>
      </c>
      <c r="CO102" s="204">
        <v>137838150</v>
      </c>
      <c r="CP102" s="204">
        <v>571942.53112033196</v>
      </c>
      <c r="CQ102" s="204">
        <v>517</v>
      </c>
      <c r="CR102" s="204">
        <v>503</v>
      </c>
      <c r="CS102" s="204">
        <v>265272950</v>
      </c>
      <c r="CT102" s="204">
        <v>527381.61033797218</v>
      </c>
      <c r="CU102" s="204">
        <v>0</v>
      </c>
      <c r="CV102" s="204">
        <v>0</v>
      </c>
      <c r="CW102" s="204">
        <v>0</v>
      </c>
      <c r="CX102" s="204" t="s">
        <v>320</v>
      </c>
      <c r="CY102" s="204">
        <v>1352</v>
      </c>
      <c r="CZ102" s="204">
        <v>1326</v>
      </c>
      <c r="DA102" s="204">
        <v>692484320</v>
      </c>
      <c r="DB102" s="204">
        <v>522235.53544494719</v>
      </c>
      <c r="DC102" s="204">
        <v>110</v>
      </c>
      <c r="DD102" s="204">
        <v>99</v>
      </c>
      <c r="DE102" s="204">
        <v>30081610</v>
      </c>
      <c r="DF102" s="204">
        <v>303854.64646464644</v>
      </c>
      <c r="DG102" s="204">
        <v>1242</v>
      </c>
      <c r="DH102" s="204">
        <v>1227</v>
      </c>
      <c r="DI102" s="204">
        <v>662402710</v>
      </c>
      <c r="DJ102" s="204">
        <v>539855.50937245309</v>
      </c>
      <c r="DK102" s="204">
        <v>13071</v>
      </c>
      <c r="DL102" s="204">
        <v>13071</v>
      </c>
      <c r="DM102" s="204">
        <v>12341115970</v>
      </c>
      <c r="DN102" s="204">
        <v>944160.0466681968</v>
      </c>
      <c r="DO102" s="204">
        <v>88</v>
      </c>
      <c r="DP102" s="204">
        <v>88</v>
      </c>
      <c r="DQ102" s="204">
        <v>42327930</v>
      </c>
      <c r="DR102" s="204">
        <v>480999.20454545453</v>
      </c>
      <c r="DS102" s="204">
        <v>4484</v>
      </c>
      <c r="DT102" s="204">
        <v>3341</v>
      </c>
      <c r="DU102" s="204">
        <v>2728264490</v>
      </c>
      <c r="DV102" s="204">
        <v>816601.16432205925</v>
      </c>
      <c r="DW102" s="204">
        <v>1354</v>
      </c>
      <c r="DX102" s="204">
        <v>1354</v>
      </c>
      <c r="DY102" s="204">
        <v>1418375940</v>
      </c>
      <c r="DZ102" s="204">
        <v>1047545.0073855243</v>
      </c>
      <c r="EA102" s="204">
        <v>3130</v>
      </c>
      <c r="EB102" s="204">
        <v>1987</v>
      </c>
      <c r="EC102" s="204">
        <v>1309888550</v>
      </c>
      <c r="ED102" s="204">
        <v>659229.26522395574</v>
      </c>
    </row>
    <row r="103" spans="69:134">
      <c r="BQ103" s="209">
        <v>18</v>
      </c>
      <c r="BR103" s="47" t="s">
        <v>62</v>
      </c>
      <c r="BS103" s="216">
        <v>18442</v>
      </c>
      <c r="BT103" s="204">
        <v>17387</v>
      </c>
      <c r="BU103" s="204">
        <v>15244277060</v>
      </c>
      <c r="BV103" s="204">
        <v>876762.92977511929</v>
      </c>
      <c r="BW103" s="216">
        <v>2065</v>
      </c>
      <c r="BX103" s="204">
        <v>2031</v>
      </c>
      <c r="BY103" s="204">
        <v>1033035570</v>
      </c>
      <c r="BZ103" s="204">
        <v>508633.95864106354</v>
      </c>
      <c r="CA103" s="216">
        <v>16377</v>
      </c>
      <c r="CB103" s="204">
        <v>15356</v>
      </c>
      <c r="CC103" s="204">
        <v>14211241490</v>
      </c>
      <c r="CD103" s="204">
        <v>925452.03764001047</v>
      </c>
      <c r="CE103" s="204">
        <v>309</v>
      </c>
      <c r="CF103" s="204">
        <v>305</v>
      </c>
      <c r="CG103" s="204">
        <v>155637390</v>
      </c>
      <c r="CH103" s="204">
        <v>510286.52459016396</v>
      </c>
      <c r="CI103" s="204">
        <v>616</v>
      </c>
      <c r="CJ103" s="204">
        <v>611</v>
      </c>
      <c r="CK103" s="204">
        <v>342481800</v>
      </c>
      <c r="CL103" s="204">
        <v>560526.67757774144</v>
      </c>
      <c r="CM103" s="204">
        <v>163</v>
      </c>
      <c r="CN103" s="204">
        <v>163</v>
      </c>
      <c r="CO103" s="204">
        <v>134326670</v>
      </c>
      <c r="CP103" s="204">
        <v>824090</v>
      </c>
      <c r="CQ103" s="204">
        <v>453</v>
      </c>
      <c r="CR103" s="204">
        <v>448</v>
      </c>
      <c r="CS103" s="204">
        <v>208155130</v>
      </c>
      <c r="CT103" s="204">
        <v>464631.98660714284</v>
      </c>
      <c r="CU103" s="204">
        <v>2</v>
      </c>
      <c r="CV103" s="204">
        <v>2</v>
      </c>
      <c r="CW103" s="204">
        <v>363750</v>
      </c>
      <c r="CX103" s="204">
        <v>181875</v>
      </c>
      <c r="CY103" s="204">
        <v>1138</v>
      </c>
      <c r="CZ103" s="204">
        <v>1113</v>
      </c>
      <c r="DA103" s="204">
        <v>534552630</v>
      </c>
      <c r="DB103" s="204">
        <v>480280.88948787062</v>
      </c>
      <c r="DC103" s="204">
        <v>96</v>
      </c>
      <c r="DD103" s="204">
        <v>83</v>
      </c>
      <c r="DE103" s="204">
        <v>16302550</v>
      </c>
      <c r="DF103" s="204">
        <v>196416.26506024096</v>
      </c>
      <c r="DG103" s="204">
        <v>1042</v>
      </c>
      <c r="DH103" s="204">
        <v>1030</v>
      </c>
      <c r="DI103" s="204">
        <v>518250080</v>
      </c>
      <c r="DJ103" s="204">
        <v>503155.41747572814</v>
      </c>
      <c r="DK103" s="204">
        <v>12066</v>
      </c>
      <c r="DL103" s="204">
        <v>12066</v>
      </c>
      <c r="DM103" s="204">
        <v>11772833590</v>
      </c>
      <c r="DN103" s="204">
        <v>975703.09878998843</v>
      </c>
      <c r="DO103" s="204">
        <v>116</v>
      </c>
      <c r="DP103" s="204">
        <v>116</v>
      </c>
      <c r="DQ103" s="204">
        <v>54081760</v>
      </c>
      <c r="DR103" s="204">
        <v>466222.06896551722</v>
      </c>
      <c r="DS103" s="204">
        <v>4195</v>
      </c>
      <c r="DT103" s="204">
        <v>3174</v>
      </c>
      <c r="DU103" s="204">
        <v>2384326140</v>
      </c>
      <c r="DV103" s="204">
        <v>751205.46313799627</v>
      </c>
      <c r="DW103" s="204">
        <v>1239</v>
      </c>
      <c r="DX103" s="204">
        <v>1239</v>
      </c>
      <c r="DY103" s="204">
        <v>1265027020</v>
      </c>
      <c r="DZ103" s="204">
        <v>1021006.4729620662</v>
      </c>
      <c r="EA103" s="204">
        <v>2956</v>
      </c>
      <c r="EB103" s="204">
        <v>1935</v>
      </c>
      <c r="EC103" s="204">
        <v>1119299120</v>
      </c>
      <c r="ED103" s="204">
        <v>578449.15762273897</v>
      </c>
    </row>
    <row r="104" spans="69:134">
      <c r="BQ104" s="209">
        <v>19</v>
      </c>
      <c r="BR104" s="47" t="s">
        <v>143</v>
      </c>
      <c r="BS104" s="216">
        <v>12425</v>
      </c>
      <c r="BT104" s="204">
        <v>11235</v>
      </c>
      <c r="BU104" s="204">
        <v>10258609980</v>
      </c>
      <c r="BV104" s="204">
        <v>913093.90120160219</v>
      </c>
      <c r="BW104" s="216">
        <v>1389</v>
      </c>
      <c r="BX104" s="204">
        <v>1362</v>
      </c>
      <c r="BY104" s="204">
        <v>766802100</v>
      </c>
      <c r="BZ104" s="204">
        <v>562997.13656387664</v>
      </c>
      <c r="CA104" s="216">
        <v>11036</v>
      </c>
      <c r="CB104" s="204">
        <v>9873</v>
      </c>
      <c r="CC104" s="204">
        <v>9491807880</v>
      </c>
      <c r="CD104" s="204">
        <v>961390.44667274388</v>
      </c>
      <c r="CE104" s="204">
        <v>197</v>
      </c>
      <c r="CF104" s="204">
        <v>194</v>
      </c>
      <c r="CG104" s="204">
        <v>108797320</v>
      </c>
      <c r="CH104" s="204">
        <v>560810.92783505155</v>
      </c>
      <c r="CI104" s="204">
        <v>417</v>
      </c>
      <c r="CJ104" s="204">
        <v>414</v>
      </c>
      <c r="CK104" s="204">
        <v>229768020</v>
      </c>
      <c r="CL104" s="204">
        <v>554995.21739130432</v>
      </c>
      <c r="CM104" s="204">
        <v>148</v>
      </c>
      <c r="CN104" s="204">
        <v>147</v>
      </c>
      <c r="CO104" s="204">
        <v>80539820</v>
      </c>
      <c r="CP104" s="204">
        <v>547889.93197278911</v>
      </c>
      <c r="CQ104" s="204">
        <v>269</v>
      </c>
      <c r="CR104" s="204">
        <v>267</v>
      </c>
      <c r="CS104" s="204">
        <v>149228200</v>
      </c>
      <c r="CT104" s="204">
        <v>558907.11610486894</v>
      </c>
      <c r="CU104" s="204">
        <v>1</v>
      </c>
      <c r="CV104" s="204">
        <v>1</v>
      </c>
      <c r="CW104" s="204">
        <v>541440</v>
      </c>
      <c r="CX104" s="204">
        <v>541440</v>
      </c>
      <c r="CY104" s="204">
        <v>774</v>
      </c>
      <c r="CZ104" s="204">
        <v>753</v>
      </c>
      <c r="DA104" s="204">
        <v>427695320</v>
      </c>
      <c r="DB104" s="204">
        <v>567988.47277556441</v>
      </c>
      <c r="DC104" s="204">
        <v>71</v>
      </c>
      <c r="DD104" s="204">
        <v>57</v>
      </c>
      <c r="DE104" s="204">
        <v>17025200</v>
      </c>
      <c r="DF104" s="204">
        <v>298687.71929824562</v>
      </c>
      <c r="DG104" s="204">
        <v>703</v>
      </c>
      <c r="DH104" s="204">
        <v>696</v>
      </c>
      <c r="DI104" s="204">
        <v>410670120</v>
      </c>
      <c r="DJ104" s="204">
        <v>590043.27586206899</v>
      </c>
      <c r="DK104" s="204">
        <v>7803</v>
      </c>
      <c r="DL104" s="204">
        <v>7803</v>
      </c>
      <c r="DM104" s="204">
        <v>7827517080</v>
      </c>
      <c r="DN104" s="204">
        <v>1003142.0069204152</v>
      </c>
      <c r="DO104" s="204">
        <v>85</v>
      </c>
      <c r="DP104" s="204">
        <v>85</v>
      </c>
      <c r="DQ104" s="204">
        <v>50078650</v>
      </c>
      <c r="DR104" s="204">
        <v>589160.5882352941</v>
      </c>
      <c r="DS104" s="204">
        <v>3148</v>
      </c>
      <c r="DT104" s="204">
        <v>1985</v>
      </c>
      <c r="DU104" s="204">
        <v>1614212150</v>
      </c>
      <c r="DV104" s="204">
        <v>813205.11335012596</v>
      </c>
      <c r="DW104" s="204">
        <v>732</v>
      </c>
      <c r="DX104" s="204">
        <v>732</v>
      </c>
      <c r="DY104" s="204">
        <v>789256370</v>
      </c>
      <c r="DZ104" s="204">
        <v>1078219.0846994536</v>
      </c>
      <c r="EA104" s="204">
        <v>2416</v>
      </c>
      <c r="EB104" s="204">
        <v>1253</v>
      </c>
      <c r="EC104" s="204">
        <v>824955780</v>
      </c>
      <c r="ED104" s="204">
        <v>658384.50119712693</v>
      </c>
    </row>
    <row r="105" spans="69:134">
      <c r="BQ105" s="209">
        <v>20</v>
      </c>
      <c r="BR105" s="47" t="s">
        <v>144</v>
      </c>
      <c r="BS105" s="216">
        <v>19493</v>
      </c>
      <c r="BT105" s="204">
        <v>18290</v>
      </c>
      <c r="BU105" s="204">
        <v>15582684730</v>
      </c>
      <c r="BV105" s="204">
        <v>851978.38873701473</v>
      </c>
      <c r="BW105" s="216">
        <v>2063</v>
      </c>
      <c r="BX105" s="204">
        <v>2034</v>
      </c>
      <c r="BY105" s="204">
        <v>998315570</v>
      </c>
      <c r="BZ105" s="204">
        <v>490813.94788593904</v>
      </c>
      <c r="CA105" s="216">
        <v>17430</v>
      </c>
      <c r="CB105" s="204">
        <v>16256</v>
      </c>
      <c r="CC105" s="204">
        <v>14584369160</v>
      </c>
      <c r="CD105" s="204">
        <v>897168.37844488188</v>
      </c>
      <c r="CE105" s="204">
        <v>312</v>
      </c>
      <c r="CF105" s="204">
        <v>308</v>
      </c>
      <c r="CG105" s="204">
        <v>174973620</v>
      </c>
      <c r="CH105" s="204">
        <v>568096.16883116879</v>
      </c>
      <c r="CI105" s="204">
        <v>555</v>
      </c>
      <c r="CJ105" s="204">
        <v>545</v>
      </c>
      <c r="CK105" s="204">
        <v>265880240</v>
      </c>
      <c r="CL105" s="204">
        <v>487853.65137614676</v>
      </c>
      <c r="CM105" s="204">
        <v>166</v>
      </c>
      <c r="CN105" s="204">
        <v>165</v>
      </c>
      <c r="CO105" s="204">
        <v>92304490</v>
      </c>
      <c r="CP105" s="204">
        <v>559421.15151515149</v>
      </c>
      <c r="CQ105" s="204">
        <v>389</v>
      </c>
      <c r="CR105" s="204">
        <v>380</v>
      </c>
      <c r="CS105" s="204">
        <v>173575750</v>
      </c>
      <c r="CT105" s="204">
        <v>456778.28947368421</v>
      </c>
      <c r="CU105" s="204">
        <v>1</v>
      </c>
      <c r="CV105" s="204">
        <v>1</v>
      </c>
      <c r="CW105" s="204">
        <v>90530</v>
      </c>
      <c r="CX105" s="204">
        <v>90530</v>
      </c>
      <c r="CY105" s="204">
        <v>1195</v>
      </c>
      <c r="CZ105" s="204">
        <v>1180</v>
      </c>
      <c r="DA105" s="204">
        <v>557371180</v>
      </c>
      <c r="DB105" s="204">
        <v>472348.45762711862</v>
      </c>
      <c r="DC105" s="204">
        <v>112</v>
      </c>
      <c r="DD105" s="204">
        <v>104</v>
      </c>
      <c r="DE105" s="204">
        <v>29334840</v>
      </c>
      <c r="DF105" s="204">
        <v>282065.76923076925</v>
      </c>
      <c r="DG105" s="204">
        <v>1083</v>
      </c>
      <c r="DH105" s="204">
        <v>1076</v>
      </c>
      <c r="DI105" s="204">
        <v>528036340</v>
      </c>
      <c r="DJ105" s="204">
        <v>490740.09293680295</v>
      </c>
      <c r="DK105" s="204">
        <v>12767</v>
      </c>
      <c r="DL105" s="204">
        <v>12767</v>
      </c>
      <c r="DM105" s="204">
        <v>12027745880</v>
      </c>
      <c r="DN105" s="204">
        <v>942096.48938670009</v>
      </c>
      <c r="DO105" s="204">
        <v>115</v>
      </c>
      <c r="DP105" s="204">
        <v>115</v>
      </c>
      <c r="DQ105" s="204">
        <v>63908980</v>
      </c>
      <c r="DR105" s="204">
        <v>555730.26086956519</v>
      </c>
      <c r="DS105" s="204">
        <v>4548</v>
      </c>
      <c r="DT105" s="204">
        <v>3374</v>
      </c>
      <c r="DU105" s="204">
        <v>2492714300</v>
      </c>
      <c r="DV105" s="204">
        <v>738800.91879075277</v>
      </c>
      <c r="DW105" s="204">
        <v>1424</v>
      </c>
      <c r="DX105" s="204">
        <v>1424</v>
      </c>
      <c r="DY105" s="204">
        <v>1444570450</v>
      </c>
      <c r="DZ105" s="204">
        <v>1014445.540730337</v>
      </c>
      <c r="EA105" s="204">
        <v>3124</v>
      </c>
      <c r="EB105" s="204">
        <v>1950</v>
      </c>
      <c r="EC105" s="204">
        <v>1048143850</v>
      </c>
      <c r="ED105" s="204">
        <v>537509.66666666663</v>
      </c>
    </row>
    <row r="106" spans="69:134">
      <c r="BQ106" s="209">
        <v>21</v>
      </c>
      <c r="BR106" s="47" t="s">
        <v>145</v>
      </c>
      <c r="BS106" s="216">
        <v>12938</v>
      </c>
      <c r="BT106" s="204">
        <v>12262</v>
      </c>
      <c r="BU106" s="204">
        <v>10558475640</v>
      </c>
      <c r="BV106" s="204">
        <v>861072.87881259178</v>
      </c>
      <c r="BW106" s="216">
        <v>1665</v>
      </c>
      <c r="BX106" s="204">
        <v>1647</v>
      </c>
      <c r="BY106" s="204">
        <v>878657790</v>
      </c>
      <c r="BZ106" s="204">
        <v>533489.85428050999</v>
      </c>
      <c r="CA106" s="216">
        <v>11273</v>
      </c>
      <c r="CB106" s="204">
        <v>10615</v>
      </c>
      <c r="CC106" s="204">
        <v>9679817850</v>
      </c>
      <c r="CD106" s="204">
        <v>911899.9387658973</v>
      </c>
      <c r="CE106" s="204">
        <v>230</v>
      </c>
      <c r="CF106" s="204">
        <v>226</v>
      </c>
      <c r="CG106" s="204">
        <v>124782460</v>
      </c>
      <c r="CH106" s="204">
        <v>552134.77876106196</v>
      </c>
      <c r="CI106" s="204">
        <v>398</v>
      </c>
      <c r="CJ106" s="204">
        <v>397</v>
      </c>
      <c r="CK106" s="204">
        <v>229075310</v>
      </c>
      <c r="CL106" s="204">
        <v>577015.89420654916</v>
      </c>
      <c r="CM106" s="204">
        <v>136</v>
      </c>
      <c r="CN106" s="204">
        <v>136</v>
      </c>
      <c r="CO106" s="204">
        <v>74679840</v>
      </c>
      <c r="CP106" s="204">
        <v>549116.4705882353</v>
      </c>
      <c r="CQ106" s="204">
        <v>262</v>
      </c>
      <c r="CR106" s="204">
        <v>261</v>
      </c>
      <c r="CS106" s="204">
        <v>154395470</v>
      </c>
      <c r="CT106" s="204">
        <v>591553.52490421454</v>
      </c>
      <c r="CU106" s="204">
        <v>0</v>
      </c>
      <c r="CV106" s="204">
        <v>0</v>
      </c>
      <c r="CW106" s="204">
        <v>0</v>
      </c>
      <c r="CX106" s="204" t="s">
        <v>320</v>
      </c>
      <c r="CY106" s="204">
        <v>1037</v>
      </c>
      <c r="CZ106" s="204">
        <v>1024</v>
      </c>
      <c r="DA106" s="204">
        <v>524800020</v>
      </c>
      <c r="DB106" s="204">
        <v>512500.01953125</v>
      </c>
      <c r="DC106" s="204">
        <v>100</v>
      </c>
      <c r="DD106" s="204">
        <v>92</v>
      </c>
      <c r="DE106" s="204">
        <v>23755590</v>
      </c>
      <c r="DF106" s="204">
        <v>258212.9347826087</v>
      </c>
      <c r="DG106" s="204">
        <v>937</v>
      </c>
      <c r="DH106" s="204">
        <v>932</v>
      </c>
      <c r="DI106" s="204">
        <v>501044430</v>
      </c>
      <c r="DJ106" s="204">
        <v>537601.31974248926</v>
      </c>
      <c r="DK106" s="204">
        <v>8424</v>
      </c>
      <c r="DL106" s="204">
        <v>8424</v>
      </c>
      <c r="DM106" s="204">
        <v>8220926370</v>
      </c>
      <c r="DN106" s="204">
        <v>975893.44373219379</v>
      </c>
      <c r="DO106" s="204">
        <v>87</v>
      </c>
      <c r="DP106" s="204">
        <v>87</v>
      </c>
      <c r="DQ106" s="204">
        <v>29558330</v>
      </c>
      <c r="DR106" s="204">
        <v>339750.91954022989</v>
      </c>
      <c r="DS106" s="204">
        <v>2762</v>
      </c>
      <c r="DT106" s="204">
        <v>2104</v>
      </c>
      <c r="DU106" s="204">
        <v>1429333150</v>
      </c>
      <c r="DV106" s="204">
        <v>679340.85076045629</v>
      </c>
      <c r="DW106" s="204">
        <v>898</v>
      </c>
      <c r="DX106" s="204">
        <v>898</v>
      </c>
      <c r="DY106" s="204">
        <v>851946070</v>
      </c>
      <c r="DZ106" s="204">
        <v>948715</v>
      </c>
      <c r="EA106" s="204">
        <v>1864</v>
      </c>
      <c r="EB106" s="204">
        <v>1206</v>
      </c>
      <c r="EC106" s="204">
        <v>577387080</v>
      </c>
      <c r="ED106" s="204">
        <v>478762.08955223882</v>
      </c>
    </row>
    <row r="107" spans="69:134">
      <c r="BQ107" s="209">
        <v>22</v>
      </c>
      <c r="BR107" s="47" t="s">
        <v>63</v>
      </c>
      <c r="BS107" s="216">
        <v>16350</v>
      </c>
      <c r="BT107" s="204">
        <v>15406</v>
      </c>
      <c r="BU107" s="204">
        <v>13412864960</v>
      </c>
      <c r="BV107" s="204">
        <v>870626.05218745943</v>
      </c>
      <c r="BW107" s="216">
        <v>1627</v>
      </c>
      <c r="BX107" s="204">
        <v>1604</v>
      </c>
      <c r="BY107" s="204">
        <v>821030700</v>
      </c>
      <c r="BZ107" s="204">
        <v>511864.52618453867</v>
      </c>
      <c r="CA107" s="216">
        <v>14723</v>
      </c>
      <c r="CB107" s="204">
        <v>13802</v>
      </c>
      <c r="CC107" s="204">
        <v>12591834260</v>
      </c>
      <c r="CD107" s="204">
        <v>912319.53774815239</v>
      </c>
      <c r="CE107" s="204">
        <v>249</v>
      </c>
      <c r="CF107" s="204">
        <v>246</v>
      </c>
      <c r="CG107" s="204">
        <v>114335550</v>
      </c>
      <c r="CH107" s="204">
        <v>464778.65853658534</v>
      </c>
      <c r="CI107" s="204">
        <v>493</v>
      </c>
      <c r="CJ107" s="204">
        <v>485</v>
      </c>
      <c r="CK107" s="204">
        <v>263840580</v>
      </c>
      <c r="CL107" s="204">
        <v>544001.19587628869</v>
      </c>
      <c r="CM107" s="204">
        <v>164</v>
      </c>
      <c r="CN107" s="204">
        <v>162</v>
      </c>
      <c r="CO107" s="204">
        <v>91391120</v>
      </c>
      <c r="CP107" s="204">
        <v>564142.7160493827</v>
      </c>
      <c r="CQ107" s="204">
        <v>329</v>
      </c>
      <c r="CR107" s="204">
        <v>323</v>
      </c>
      <c r="CS107" s="204">
        <v>172449460</v>
      </c>
      <c r="CT107" s="204">
        <v>533899.25696594431</v>
      </c>
      <c r="CU107" s="204">
        <v>0</v>
      </c>
      <c r="CV107" s="204">
        <v>0</v>
      </c>
      <c r="CW107" s="204">
        <v>0</v>
      </c>
      <c r="CX107" s="204" t="s">
        <v>320</v>
      </c>
      <c r="CY107" s="204">
        <v>885</v>
      </c>
      <c r="CZ107" s="204">
        <v>873</v>
      </c>
      <c r="DA107" s="204">
        <v>442854570</v>
      </c>
      <c r="DB107" s="204">
        <v>507279.00343642611</v>
      </c>
      <c r="DC107" s="204">
        <v>89</v>
      </c>
      <c r="DD107" s="204">
        <v>79</v>
      </c>
      <c r="DE107" s="204">
        <v>23187970</v>
      </c>
      <c r="DF107" s="204">
        <v>293518.60759493674</v>
      </c>
      <c r="DG107" s="204">
        <v>796</v>
      </c>
      <c r="DH107" s="204">
        <v>794</v>
      </c>
      <c r="DI107" s="204">
        <v>419666600</v>
      </c>
      <c r="DJ107" s="204">
        <v>528547.355163728</v>
      </c>
      <c r="DK107" s="204">
        <v>10871</v>
      </c>
      <c r="DL107" s="204">
        <v>10871</v>
      </c>
      <c r="DM107" s="204">
        <v>10494050080</v>
      </c>
      <c r="DN107" s="204">
        <v>965325.18443565455</v>
      </c>
      <c r="DO107" s="204">
        <v>90</v>
      </c>
      <c r="DP107" s="204">
        <v>90</v>
      </c>
      <c r="DQ107" s="204">
        <v>51938880</v>
      </c>
      <c r="DR107" s="204">
        <v>577098.66666666663</v>
      </c>
      <c r="DS107" s="204">
        <v>3762</v>
      </c>
      <c r="DT107" s="204">
        <v>2841</v>
      </c>
      <c r="DU107" s="204">
        <v>2045845300</v>
      </c>
      <c r="DV107" s="204">
        <v>720114.50193593802</v>
      </c>
      <c r="DW107" s="204">
        <v>1126</v>
      </c>
      <c r="DX107" s="204">
        <v>1126</v>
      </c>
      <c r="DY107" s="204">
        <v>1072294370</v>
      </c>
      <c r="DZ107" s="204">
        <v>952304.05861456483</v>
      </c>
      <c r="EA107" s="204">
        <v>2636</v>
      </c>
      <c r="EB107" s="204">
        <v>1715</v>
      </c>
      <c r="EC107" s="204">
        <v>973550930</v>
      </c>
      <c r="ED107" s="204">
        <v>567668.18075801746</v>
      </c>
    </row>
    <row r="108" spans="69:134">
      <c r="BQ108" s="209">
        <v>23</v>
      </c>
      <c r="BR108" s="47" t="s">
        <v>146</v>
      </c>
      <c r="BS108" s="216">
        <v>27361</v>
      </c>
      <c r="BT108" s="204">
        <v>25831</v>
      </c>
      <c r="BU108" s="204">
        <v>21936834740</v>
      </c>
      <c r="BV108" s="204">
        <v>849244.50234214705</v>
      </c>
      <c r="BW108" s="216">
        <v>2892</v>
      </c>
      <c r="BX108" s="204">
        <v>2844</v>
      </c>
      <c r="BY108" s="204">
        <v>1457845270</v>
      </c>
      <c r="BZ108" s="204">
        <v>512603.82208157523</v>
      </c>
      <c r="CA108" s="216">
        <v>24469</v>
      </c>
      <c r="CB108" s="204">
        <v>22987</v>
      </c>
      <c r="CC108" s="204">
        <v>20478989470</v>
      </c>
      <c r="CD108" s="204">
        <v>890894.39552790707</v>
      </c>
      <c r="CE108" s="204">
        <v>493</v>
      </c>
      <c r="CF108" s="204">
        <v>486</v>
      </c>
      <c r="CG108" s="204">
        <v>256626500</v>
      </c>
      <c r="CH108" s="204">
        <v>528038.06584362139</v>
      </c>
      <c r="CI108" s="204">
        <v>890</v>
      </c>
      <c r="CJ108" s="204">
        <v>878</v>
      </c>
      <c r="CK108" s="204">
        <v>446332710</v>
      </c>
      <c r="CL108" s="204">
        <v>508351.60592255124</v>
      </c>
      <c r="CM108" s="204">
        <v>272</v>
      </c>
      <c r="CN108" s="204">
        <v>270</v>
      </c>
      <c r="CO108" s="204">
        <v>139198480</v>
      </c>
      <c r="CP108" s="204">
        <v>515549.9259259259</v>
      </c>
      <c r="CQ108" s="204">
        <v>618</v>
      </c>
      <c r="CR108" s="204">
        <v>608</v>
      </c>
      <c r="CS108" s="204">
        <v>307134230</v>
      </c>
      <c r="CT108" s="204">
        <v>505154.98355263157</v>
      </c>
      <c r="CU108" s="204">
        <v>0</v>
      </c>
      <c r="CV108" s="204">
        <v>0</v>
      </c>
      <c r="CW108" s="204">
        <v>0</v>
      </c>
      <c r="CX108" s="204" t="s">
        <v>320</v>
      </c>
      <c r="CY108" s="204">
        <v>1509</v>
      </c>
      <c r="CZ108" s="204">
        <v>1480</v>
      </c>
      <c r="DA108" s="204">
        <v>754886060</v>
      </c>
      <c r="DB108" s="204">
        <v>510058.14864864864</v>
      </c>
      <c r="DC108" s="204">
        <v>125</v>
      </c>
      <c r="DD108" s="204">
        <v>112</v>
      </c>
      <c r="DE108" s="204">
        <v>25142920</v>
      </c>
      <c r="DF108" s="204">
        <v>224490.35714285713</v>
      </c>
      <c r="DG108" s="204">
        <v>1384</v>
      </c>
      <c r="DH108" s="204">
        <v>1368</v>
      </c>
      <c r="DI108" s="204">
        <v>729743140</v>
      </c>
      <c r="DJ108" s="204">
        <v>533437.9678362573</v>
      </c>
      <c r="DK108" s="204">
        <v>18496</v>
      </c>
      <c r="DL108" s="204">
        <v>18496</v>
      </c>
      <c r="DM108" s="204">
        <v>17279812410</v>
      </c>
      <c r="DN108" s="204">
        <v>934245.91317041521</v>
      </c>
      <c r="DO108" s="204">
        <v>156</v>
      </c>
      <c r="DP108" s="204">
        <v>156</v>
      </c>
      <c r="DQ108" s="204">
        <v>78191310</v>
      </c>
      <c r="DR108" s="204">
        <v>501226.34615384613</v>
      </c>
      <c r="DS108" s="204">
        <v>5817</v>
      </c>
      <c r="DT108" s="204">
        <v>4335</v>
      </c>
      <c r="DU108" s="204">
        <v>3120985750</v>
      </c>
      <c r="DV108" s="204">
        <v>719950.57670126879</v>
      </c>
      <c r="DW108" s="204">
        <v>1735</v>
      </c>
      <c r="DX108" s="204">
        <v>1735</v>
      </c>
      <c r="DY108" s="204">
        <v>1693345420</v>
      </c>
      <c r="DZ108" s="204">
        <v>975991.5965417868</v>
      </c>
      <c r="EA108" s="204">
        <v>4082</v>
      </c>
      <c r="EB108" s="204">
        <v>2600</v>
      </c>
      <c r="EC108" s="204">
        <v>1427640330</v>
      </c>
      <c r="ED108" s="204">
        <v>549092.43461538467</v>
      </c>
    </row>
    <row r="109" spans="69:134">
      <c r="BQ109" s="209">
        <v>24</v>
      </c>
      <c r="BR109" s="47" t="s">
        <v>147</v>
      </c>
      <c r="BS109" s="216">
        <v>11667</v>
      </c>
      <c r="BT109" s="204">
        <v>10908</v>
      </c>
      <c r="BU109" s="204">
        <v>9600917560</v>
      </c>
      <c r="BV109" s="204">
        <v>880172.12687935459</v>
      </c>
      <c r="BW109" s="216">
        <v>928</v>
      </c>
      <c r="BX109" s="204">
        <v>911</v>
      </c>
      <c r="BY109" s="204">
        <v>435441820</v>
      </c>
      <c r="BZ109" s="204">
        <v>477982.23929747532</v>
      </c>
      <c r="CA109" s="216">
        <v>10739</v>
      </c>
      <c r="CB109" s="204">
        <v>9997</v>
      </c>
      <c r="CC109" s="204">
        <v>9165475740</v>
      </c>
      <c r="CD109" s="204">
        <v>916822.6207862359</v>
      </c>
      <c r="CE109" s="204">
        <v>160</v>
      </c>
      <c r="CF109" s="204">
        <v>157</v>
      </c>
      <c r="CG109" s="204">
        <v>69566370</v>
      </c>
      <c r="CH109" s="204">
        <v>443097.89808917197</v>
      </c>
      <c r="CI109" s="204">
        <v>270</v>
      </c>
      <c r="CJ109" s="204">
        <v>264</v>
      </c>
      <c r="CK109" s="204">
        <v>125586330</v>
      </c>
      <c r="CL109" s="204">
        <v>475705.79545454547</v>
      </c>
      <c r="CM109" s="204">
        <v>65</v>
      </c>
      <c r="CN109" s="204">
        <v>63</v>
      </c>
      <c r="CO109" s="204">
        <v>39080820</v>
      </c>
      <c r="CP109" s="204">
        <v>620330.47619047621</v>
      </c>
      <c r="CQ109" s="204">
        <v>205</v>
      </c>
      <c r="CR109" s="204">
        <v>201</v>
      </c>
      <c r="CS109" s="204">
        <v>86505510</v>
      </c>
      <c r="CT109" s="204">
        <v>430375.67164179106</v>
      </c>
      <c r="CU109" s="204">
        <v>1</v>
      </c>
      <c r="CV109" s="204">
        <v>1</v>
      </c>
      <c r="CW109" s="204">
        <v>351040</v>
      </c>
      <c r="CX109" s="204">
        <v>351040</v>
      </c>
      <c r="CY109" s="204">
        <v>497</v>
      </c>
      <c r="CZ109" s="204">
        <v>489</v>
      </c>
      <c r="DA109" s="204">
        <v>239938080</v>
      </c>
      <c r="DB109" s="204">
        <v>490670.92024539877</v>
      </c>
      <c r="DC109" s="204">
        <v>59</v>
      </c>
      <c r="DD109" s="204">
        <v>54</v>
      </c>
      <c r="DE109" s="204">
        <v>11545150</v>
      </c>
      <c r="DF109" s="204">
        <v>213799.07407407407</v>
      </c>
      <c r="DG109" s="204">
        <v>438</v>
      </c>
      <c r="DH109" s="204">
        <v>435</v>
      </c>
      <c r="DI109" s="204">
        <v>228392930</v>
      </c>
      <c r="DJ109" s="204">
        <v>525041.2183908046</v>
      </c>
      <c r="DK109" s="204">
        <v>7711</v>
      </c>
      <c r="DL109" s="204">
        <v>7711</v>
      </c>
      <c r="DM109" s="204">
        <v>7522147610</v>
      </c>
      <c r="DN109" s="204">
        <v>975508.70315134223</v>
      </c>
      <c r="DO109" s="204">
        <v>57</v>
      </c>
      <c r="DP109" s="204">
        <v>57</v>
      </c>
      <c r="DQ109" s="204">
        <v>26866710</v>
      </c>
      <c r="DR109" s="204">
        <v>471345.78947368421</v>
      </c>
      <c r="DS109" s="204">
        <v>2971</v>
      </c>
      <c r="DT109" s="204">
        <v>2229</v>
      </c>
      <c r="DU109" s="204">
        <v>1616461420</v>
      </c>
      <c r="DV109" s="204">
        <v>725195.79183490353</v>
      </c>
      <c r="DW109" s="204">
        <v>909</v>
      </c>
      <c r="DX109" s="204">
        <v>909</v>
      </c>
      <c r="DY109" s="204">
        <v>892881080</v>
      </c>
      <c r="DZ109" s="204">
        <v>982267.4147414742</v>
      </c>
      <c r="EA109" s="204">
        <v>2062</v>
      </c>
      <c r="EB109" s="204">
        <v>1320</v>
      </c>
      <c r="EC109" s="204">
        <v>723580340</v>
      </c>
      <c r="ED109" s="204">
        <v>548166.9242424242</v>
      </c>
    </row>
    <row r="110" spans="69:134">
      <c r="BQ110" s="209">
        <v>25</v>
      </c>
      <c r="BR110" s="47" t="s">
        <v>148</v>
      </c>
      <c r="BS110" s="216">
        <v>8059</v>
      </c>
      <c r="BT110" s="204">
        <v>7485</v>
      </c>
      <c r="BU110" s="204">
        <v>6263859030</v>
      </c>
      <c r="BV110" s="204">
        <v>836854.91382765525</v>
      </c>
      <c r="BW110" s="216">
        <v>943</v>
      </c>
      <c r="BX110" s="204">
        <v>929</v>
      </c>
      <c r="BY110" s="204">
        <v>469517700</v>
      </c>
      <c r="BZ110" s="204">
        <v>505401.18406889128</v>
      </c>
      <c r="CA110" s="216">
        <v>7116</v>
      </c>
      <c r="CB110" s="204">
        <v>6556</v>
      </c>
      <c r="CC110" s="204">
        <v>5794341330</v>
      </c>
      <c r="CD110" s="204">
        <v>883822.65558267233</v>
      </c>
      <c r="CE110" s="204">
        <v>151</v>
      </c>
      <c r="CF110" s="204">
        <v>148</v>
      </c>
      <c r="CG110" s="204">
        <v>70000450</v>
      </c>
      <c r="CH110" s="204">
        <v>472976.01351351349</v>
      </c>
      <c r="CI110" s="204">
        <v>249</v>
      </c>
      <c r="CJ110" s="204">
        <v>245</v>
      </c>
      <c r="CK110" s="204">
        <v>145932170</v>
      </c>
      <c r="CL110" s="204">
        <v>595641.51020408166</v>
      </c>
      <c r="CM110" s="204">
        <v>64</v>
      </c>
      <c r="CN110" s="204">
        <v>63</v>
      </c>
      <c r="CO110" s="204">
        <v>35794470</v>
      </c>
      <c r="CP110" s="204">
        <v>568166.19047619053</v>
      </c>
      <c r="CQ110" s="204">
        <v>185</v>
      </c>
      <c r="CR110" s="204">
        <v>182</v>
      </c>
      <c r="CS110" s="204">
        <v>110137700</v>
      </c>
      <c r="CT110" s="204">
        <v>605152.19780219777</v>
      </c>
      <c r="CU110" s="204">
        <v>0</v>
      </c>
      <c r="CV110" s="204">
        <v>0</v>
      </c>
      <c r="CW110" s="204">
        <v>0</v>
      </c>
      <c r="CX110" s="204" t="s">
        <v>320</v>
      </c>
      <c r="CY110" s="204">
        <v>543</v>
      </c>
      <c r="CZ110" s="204">
        <v>536</v>
      </c>
      <c r="DA110" s="204">
        <v>253585080</v>
      </c>
      <c r="DB110" s="204">
        <v>473106.49253731343</v>
      </c>
      <c r="DC110" s="204">
        <v>40</v>
      </c>
      <c r="DD110" s="204">
        <v>36</v>
      </c>
      <c r="DE110" s="204">
        <v>7810620</v>
      </c>
      <c r="DF110" s="204">
        <v>216961.66666666666</v>
      </c>
      <c r="DG110" s="204">
        <v>503</v>
      </c>
      <c r="DH110" s="204">
        <v>500</v>
      </c>
      <c r="DI110" s="204">
        <v>245774460</v>
      </c>
      <c r="DJ110" s="204">
        <v>491548.92</v>
      </c>
      <c r="DK110" s="204">
        <v>4989</v>
      </c>
      <c r="DL110" s="204">
        <v>4989</v>
      </c>
      <c r="DM110" s="204">
        <v>4744536620</v>
      </c>
      <c r="DN110" s="204">
        <v>950999.52295049105</v>
      </c>
      <c r="DO110" s="204">
        <v>61</v>
      </c>
      <c r="DP110" s="204">
        <v>61</v>
      </c>
      <c r="DQ110" s="204">
        <v>30966510</v>
      </c>
      <c r="DR110" s="204">
        <v>507647.7049180328</v>
      </c>
      <c r="DS110" s="204">
        <v>2066</v>
      </c>
      <c r="DT110" s="204">
        <v>1506</v>
      </c>
      <c r="DU110" s="204">
        <v>1018838200</v>
      </c>
      <c r="DV110" s="204">
        <v>676519.38911022572</v>
      </c>
      <c r="DW110" s="204">
        <v>585</v>
      </c>
      <c r="DX110" s="204">
        <v>585</v>
      </c>
      <c r="DY110" s="204">
        <v>523147930</v>
      </c>
      <c r="DZ110" s="204">
        <v>894269.96581196575</v>
      </c>
      <c r="EA110" s="204">
        <v>1481</v>
      </c>
      <c r="EB110" s="204">
        <v>921</v>
      </c>
      <c r="EC110" s="204">
        <v>495690270</v>
      </c>
      <c r="ED110" s="204">
        <v>538208.7622149837</v>
      </c>
    </row>
    <row r="111" spans="69:134">
      <c r="BQ111" s="209">
        <v>26</v>
      </c>
      <c r="BR111" s="47" t="s">
        <v>35</v>
      </c>
      <c r="BS111" s="216">
        <v>115860</v>
      </c>
      <c r="BT111" s="204">
        <v>109520</v>
      </c>
      <c r="BU111" s="204">
        <v>88756445930</v>
      </c>
      <c r="BV111" s="204">
        <v>810413.1293827612</v>
      </c>
      <c r="BW111" s="216">
        <v>19737</v>
      </c>
      <c r="BX111" s="204">
        <v>19445</v>
      </c>
      <c r="BY111" s="204">
        <v>9209330020</v>
      </c>
      <c r="BZ111" s="204">
        <v>473609.15505271277</v>
      </c>
      <c r="CA111" s="216">
        <v>96123</v>
      </c>
      <c r="CB111" s="204">
        <v>90075</v>
      </c>
      <c r="CC111" s="204">
        <v>79547115910</v>
      </c>
      <c r="CD111" s="204">
        <v>883120.90935331665</v>
      </c>
      <c r="CE111" s="204">
        <v>2617</v>
      </c>
      <c r="CF111" s="204">
        <v>2588</v>
      </c>
      <c r="CG111" s="204">
        <v>1192597580</v>
      </c>
      <c r="CH111" s="204">
        <v>460818.23029366304</v>
      </c>
      <c r="CI111" s="204">
        <v>5274</v>
      </c>
      <c r="CJ111" s="204">
        <v>5212</v>
      </c>
      <c r="CK111" s="204">
        <v>2519245040</v>
      </c>
      <c r="CL111" s="204">
        <v>483354.76592478895</v>
      </c>
      <c r="CM111" s="204">
        <v>1892</v>
      </c>
      <c r="CN111" s="204">
        <v>1876</v>
      </c>
      <c r="CO111" s="204">
        <v>975970890</v>
      </c>
      <c r="CP111" s="204">
        <v>520240.34648187633</v>
      </c>
      <c r="CQ111" s="204">
        <v>3382</v>
      </c>
      <c r="CR111" s="204">
        <v>3336</v>
      </c>
      <c r="CS111" s="204">
        <v>1543274150</v>
      </c>
      <c r="CT111" s="204">
        <v>462612.15527577937</v>
      </c>
      <c r="CU111" s="204">
        <v>5</v>
      </c>
      <c r="CV111" s="204">
        <v>4</v>
      </c>
      <c r="CW111" s="204">
        <v>3796610</v>
      </c>
      <c r="CX111" s="204">
        <v>949152.5</v>
      </c>
      <c r="CY111" s="204">
        <v>11841</v>
      </c>
      <c r="CZ111" s="204">
        <v>11641</v>
      </c>
      <c r="DA111" s="204">
        <v>5493690790</v>
      </c>
      <c r="DB111" s="204">
        <v>471926.01924233313</v>
      </c>
      <c r="DC111" s="204">
        <v>1232</v>
      </c>
      <c r="DD111" s="204">
        <v>1108</v>
      </c>
      <c r="DE111" s="204">
        <v>264795400</v>
      </c>
      <c r="DF111" s="204">
        <v>238985.01805054152</v>
      </c>
      <c r="DG111" s="204">
        <v>10609</v>
      </c>
      <c r="DH111" s="204">
        <v>10533</v>
      </c>
      <c r="DI111" s="204">
        <v>5228895390</v>
      </c>
      <c r="DJ111" s="204">
        <v>496429.8291085161</v>
      </c>
      <c r="DK111" s="204">
        <v>69142</v>
      </c>
      <c r="DL111" s="204">
        <v>69142</v>
      </c>
      <c r="DM111" s="204">
        <v>64293784410</v>
      </c>
      <c r="DN111" s="204">
        <v>929880.31023111858</v>
      </c>
      <c r="DO111" s="204">
        <v>591</v>
      </c>
      <c r="DP111" s="204">
        <v>591</v>
      </c>
      <c r="DQ111" s="204">
        <v>296171650</v>
      </c>
      <c r="DR111" s="204">
        <v>501136.46362098138</v>
      </c>
      <c r="DS111" s="204">
        <v>26390</v>
      </c>
      <c r="DT111" s="204">
        <v>20342</v>
      </c>
      <c r="DU111" s="204">
        <v>14957159850</v>
      </c>
      <c r="DV111" s="204">
        <v>735284.62540556479</v>
      </c>
      <c r="DW111" s="204">
        <v>7291</v>
      </c>
      <c r="DX111" s="204">
        <v>7291</v>
      </c>
      <c r="DY111" s="204">
        <v>7131159900</v>
      </c>
      <c r="DZ111" s="204">
        <v>978077.0676176108</v>
      </c>
      <c r="EA111" s="204">
        <v>19099</v>
      </c>
      <c r="EB111" s="204">
        <v>13051</v>
      </c>
      <c r="EC111" s="204">
        <v>7825999950</v>
      </c>
      <c r="ED111" s="204">
        <v>599647.53275611065</v>
      </c>
    </row>
    <row r="112" spans="69:134">
      <c r="BQ112" s="209">
        <v>27</v>
      </c>
      <c r="BR112" s="47" t="s">
        <v>36</v>
      </c>
      <c r="BS112" s="216">
        <v>18947</v>
      </c>
      <c r="BT112" s="204">
        <v>17909</v>
      </c>
      <c r="BU112" s="204">
        <v>14784885220</v>
      </c>
      <c r="BV112" s="204">
        <v>825556.1572393768</v>
      </c>
      <c r="BW112" s="216">
        <v>2831</v>
      </c>
      <c r="BX112" s="204">
        <v>2795</v>
      </c>
      <c r="BY112" s="204">
        <v>1373627680</v>
      </c>
      <c r="BZ112" s="204">
        <v>491458.91949910554</v>
      </c>
      <c r="CA112" s="216">
        <v>16116</v>
      </c>
      <c r="CB112" s="204">
        <v>15114</v>
      </c>
      <c r="CC112" s="204">
        <v>13411257540</v>
      </c>
      <c r="CD112" s="204">
        <v>887340.05160778086</v>
      </c>
      <c r="CE112" s="204">
        <v>359</v>
      </c>
      <c r="CF112" s="204">
        <v>357</v>
      </c>
      <c r="CG112" s="204">
        <v>186218980</v>
      </c>
      <c r="CH112" s="204">
        <v>521621.79271708685</v>
      </c>
      <c r="CI112" s="204">
        <v>697</v>
      </c>
      <c r="CJ112" s="204">
        <v>691</v>
      </c>
      <c r="CK112" s="204">
        <v>381259650</v>
      </c>
      <c r="CL112" s="204">
        <v>551750.57887120114</v>
      </c>
      <c r="CM112" s="204">
        <v>296</v>
      </c>
      <c r="CN112" s="204">
        <v>293</v>
      </c>
      <c r="CO112" s="204">
        <v>183942040</v>
      </c>
      <c r="CP112" s="204">
        <v>627788.53242320823</v>
      </c>
      <c r="CQ112" s="204">
        <v>401</v>
      </c>
      <c r="CR112" s="204">
        <v>398</v>
      </c>
      <c r="CS112" s="204">
        <v>197317610</v>
      </c>
      <c r="CT112" s="204">
        <v>495772.8894472362</v>
      </c>
      <c r="CU112" s="204">
        <v>1</v>
      </c>
      <c r="CV112" s="204">
        <v>1</v>
      </c>
      <c r="CW112" s="204">
        <v>268710</v>
      </c>
      <c r="CX112" s="204">
        <v>268710</v>
      </c>
      <c r="CY112" s="204">
        <v>1774</v>
      </c>
      <c r="CZ112" s="204">
        <v>1746</v>
      </c>
      <c r="DA112" s="204">
        <v>805880340</v>
      </c>
      <c r="DB112" s="204">
        <v>461558.04123711342</v>
      </c>
      <c r="DC112" s="204">
        <v>156</v>
      </c>
      <c r="DD112" s="204">
        <v>141</v>
      </c>
      <c r="DE112" s="204">
        <v>31709060</v>
      </c>
      <c r="DF112" s="204">
        <v>224886.95035460993</v>
      </c>
      <c r="DG112" s="204">
        <v>1618</v>
      </c>
      <c r="DH112" s="204">
        <v>1605</v>
      </c>
      <c r="DI112" s="204">
        <v>774171280</v>
      </c>
      <c r="DJ112" s="204">
        <v>482349.70716510905</v>
      </c>
      <c r="DK112" s="204">
        <v>11767</v>
      </c>
      <c r="DL112" s="204">
        <v>11767</v>
      </c>
      <c r="DM112" s="204">
        <v>10846426150</v>
      </c>
      <c r="DN112" s="204">
        <v>921766.47828673408</v>
      </c>
      <c r="DO112" s="204">
        <v>105</v>
      </c>
      <c r="DP112" s="204">
        <v>105</v>
      </c>
      <c r="DQ112" s="204">
        <v>57836000</v>
      </c>
      <c r="DR112" s="204">
        <v>550819.04761904757</v>
      </c>
      <c r="DS112" s="204">
        <v>4244</v>
      </c>
      <c r="DT112" s="204">
        <v>3242</v>
      </c>
      <c r="DU112" s="204">
        <v>2506995390</v>
      </c>
      <c r="DV112" s="204">
        <v>773286.67180752626</v>
      </c>
      <c r="DW112" s="204">
        <v>1235</v>
      </c>
      <c r="DX112" s="204">
        <v>1235</v>
      </c>
      <c r="DY112" s="204">
        <v>1310724270</v>
      </c>
      <c r="DZ112" s="204">
        <v>1061315.1983805669</v>
      </c>
      <c r="EA112" s="204">
        <v>3009</v>
      </c>
      <c r="EB112" s="204">
        <v>2007</v>
      </c>
      <c r="EC112" s="204">
        <v>1196271120</v>
      </c>
      <c r="ED112" s="204">
        <v>596049.38714499248</v>
      </c>
    </row>
    <row r="113" spans="69:134">
      <c r="BQ113" s="209">
        <v>28</v>
      </c>
      <c r="BR113" s="47" t="s">
        <v>37</v>
      </c>
      <c r="BS113" s="216">
        <v>15466</v>
      </c>
      <c r="BT113" s="204">
        <v>14653</v>
      </c>
      <c r="BU113" s="204">
        <v>11859770610</v>
      </c>
      <c r="BV113" s="204">
        <v>809374.91366955568</v>
      </c>
      <c r="BW113" s="216">
        <v>2503</v>
      </c>
      <c r="BX113" s="204">
        <v>2457</v>
      </c>
      <c r="BY113" s="204">
        <v>1153212680</v>
      </c>
      <c r="BZ113" s="204">
        <v>469358.03011803015</v>
      </c>
      <c r="CA113" s="216">
        <v>12963</v>
      </c>
      <c r="CB113" s="204">
        <v>12196</v>
      </c>
      <c r="CC113" s="204">
        <v>10706557930</v>
      </c>
      <c r="CD113" s="204">
        <v>877874.54329288297</v>
      </c>
      <c r="CE113" s="204">
        <v>325</v>
      </c>
      <c r="CF113" s="204">
        <v>320</v>
      </c>
      <c r="CG113" s="204">
        <v>133005130</v>
      </c>
      <c r="CH113" s="204">
        <v>415641.03125</v>
      </c>
      <c r="CI113" s="204">
        <v>703</v>
      </c>
      <c r="CJ113" s="204">
        <v>692</v>
      </c>
      <c r="CK113" s="204">
        <v>321960630</v>
      </c>
      <c r="CL113" s="204">
        <v>465261.02601156069</v>
      </c>
      <c r="CM113" s="204">
        <v>268</v>
      </c>
      <c r="CN113" s="204">
        <v>264</v>
      </c>
      <c r="CO113" s="204">
        <v>119063220</v>
      </c>
      <c r="CP113" s="204">
        <v>450997.04545454547</v>
      </c>
      <c r="CQ113" s="204">
        <v>435</v>
      </c>
      <c r="CR113" s="204">
        <v>428</v>
      </c>
      <c r="CS113" s="204">
        <v>202897410</v>
      </c>
      <c r="CT113" s="204">
        <v>474059.36915887852</v>
      </c>
      <c r="CU113" s="204">
        <v>0</v>
      </c>
      <c r="CV113" s="204">
        <v>0</v>
      </c>
      <c r="CW113" s="204">
        <v>0</v>
      </c>
      <c r="CX113" s="204" t="s">
        <v>320</v>
      </c>
      <c r="CY113" s="204">
        <v>1475</v>
      </c>
      <c r="CZ113" s="204">
        <v>1445</v>
      </c>
      <c r="DA113" s="204">
        <v>698246920</v>
      </c>
      <c r="DB113" s="204">
        <v>483215.86159169552</v>
      </c>
      <c r="DC113" s="204">
        <v>146</v>
      </c>
      <c r="DD113" s="204">
        <v>128</v>
      </c>
      <c r="DE113" s="204">
        <v>32616720</v>
      </c>
      <c r="DF113" s="204">
        <v>254818.125</v>
      </c>
      <c r="DG113" s="204">
        <v>1329</v>
      </c>
      <c r="DH113" s="204">
        <v>1317</v>
      </c>
      <c r="DI113" s="204">
        <v>665630200</v>
      </c>
      <c r="DJ113" s="204">
        <v>505413.9711465452</v>
      </c>
      <c r="DK113" s="204">
        <v>9584</v>
      </c>
      <c r="DL113" s="204">
        <v>9584</v>
      </c>
      <c r="DM113" s="204">
        <v>8729185290</v>
      </c>
      <c r="DN113" s="204">
        <v>910808.14795492485</v>
      </c>
      <c r="DO113" s="204">
        <v>68</v>
      </c>
      <c r="DP113" s="204">
        <v>68</v>
      </c>
      <c r="DQ113" s="204">
        <v>36999530</v>
      </c>
      <c r="DR113" s="204">
        <v>544110.73529411759</v>
      </c>
      <c r="DS113" s="204">
        <v>3311</v>
      </c>
      <c r="DT113" s="204">
        <v>2544</v>
      </c>
      <c r="DU113" s="204">
        <v>1940373110</v>
      </c>
      <c r="DV113" s="204">
        <v>762725.27908805036</v>
      </c>
      <c r="DW113" s="204">
        <v>881</v>
      </c>
      <c r="DX113" s="204">
        <v>881</v>
      </c>
      <c r="DY113" s="204">
        <v>887969480</v>
      </c>
      <c r="DZ113" s="204">
        <v>1007910.8740068105</v>
      </c>
      <c r="EA113" s="204">
        <v>2430</v>
      </c>
      <c r="EB113" s="204">
        <v>1663</v>
      </c>
      <c r="EC113" s="204">
        <v>1052403630</v>
      </c>
      <c r="ED113" s="204">
        <v>632834.41371016239</v>
      </c>
    </row>
    <row r="114" spans="69:134">
      <c r="BQ114" s="209">
        <v>29</v>
      </c>
      <c r="BR114" s="47" t="s">
        <v>38</v>
      </c>
      <c r="BS114" s="216">
        <v>13532</v>
      </c>
      <c r="BT114" s="204">
        <v>12802</v>
      </c>
      <c r="BU114" s="204">
        <v>10502419250</v>
      </c>
      <c r="BV114" s="204">
        <v>820373.32057491015</v>
      </c>
      <c r="BW114" s="216">
        <v>2393</v>
      </c>
      <c r="BX114" s="204">
        <v>2355</v>
      </c>
      <c r="BY114" s="204">
        <v>1170861210</v>
      </c>
      <c r="BZ114" s="204">
        <v>497180.98089171975</v>
      </c>
      <c r="CA114" s="216">
        <v>11139</v>
      </c>
      <c r="CB114" s="204">
        <v>10447</v>
      </c>
      <c r="CC114" s="204">
        <v>9331558040</v>
      </c>
      <c r="CD114" s="204">
        <v>893228.4904757347</v>
      </c>
      <c r="CE114" s="204">
        <v>326</v>
      </c>
      <c r="CF114" s="204">
        <v>318</v>
      </c>
      <c r="CG114" s="204">
        <v>156740920</v>
      </c>
      <c r="CH114" s="204">
        <v>492895.97484276729</v>
      </c>
      <c r="CI114" s="204">
        <v>641</v>
      </c>
      <c r="CJ114" s="204">
        <v>635</v>
      </c>
      <c r="CK114" s="204">
        <v>322210220</v>
      </c>
      <c r="CL114" s="204">
        <v>507417.66929133859</v>
      </c>
      <c r="CM114" s="204">
        <v>257</v>
      </c>
      <c r="CN114" s="204">
        <v>257</v>
      </c>
      <c r="CO114" s="204">
        <v>135382820</v>
      </c>
      <c r="CP114" s="204">
        <v>526781.40077821014</v>
      </c>
      <c r="CQ114" s="204">
        <v>384</v>
      </c>
      <c r="CR114" s="204">
        <v>378</v>
      </c>
      <c r="CS114" s="204">
        <v>186827400</v>
      </c>
      <c r="CT114" s="204">
        <v>494252.38095238095</v>
      </c>
      <c r="CU114" s="204">
        <v>1</v>
      </c>
      <c r="CV114" s="204">
        <v>1</v>
      </c>
      <c r="CW114" s="204">
        <v>2974980</v>
      </c>
      <c r="CX114" s="204">
        <v>2974980</v>
      </c>
      <c r="CY114" s="204">
        <v>1425</v>
      </c>
      <c r="CZ114" s="204">
        <v>1401</v>
      </c>
      <c r="DA114" s="204">
        <v>688935090</v>
      </c>
      <c r="DB114" s="204">
        <v>491745.24625267665</v>
      </c>
      <c r="DC114" s="204">
        <v>130</v>
      </c>
      <c r="DD114" s="204">
        <v>111</v>
      </c>
      <c r="DE114" s="204">
        <v>28921600</v>
      </c>
      <c r="DF114" s="204">
        <v>260554.95495495494</v>
      </c>
      <c r="DG114" s="204">
        <v>1295</v>
      </c>
      <c r="DH114" s="204">
        <v>1290</v>
      </c>
      <c r="DI114" s="204">
        <v>660013490</v>
      </c>
      <c r="DJ114" s="204">
        <v>511638.36434108525</v>
      </c>
      <c r="DK114" s="204">
        <v>8128</v>
      </c>
      <c r="DL114" s="204">
        <v>8128</v>
      </c>
      <c r="DM114" s="204">
        <v>7691879730</v>
      </c>
      <c r="DN114" s="204">
        <v>946343.47071850393</v>
      </c>
      <c r="DO114" s="204">
        <v>57</v>
      </c>
      <c r="DP114" s="204">
        <v>57</v>
      </c>
      <c r="DQ114" s="204">
        <v>15533340</v>
      </c>
      <c r="DR114" s="204">
        <v>272514.73684210528</v>
      </c>
      <c r="DS114" s="204">
        <v>2954</v>
      </c>
      <c r="DT114" s="204">
        <v>2262</v>
      </c>
      <c r="DU114" s="204">
        <v>1624144970</v>
      </c>
      <c r="DV114" s="204">
        <v>718012.80725022103</v>
      </c>
      <c r="DW114" s="204">
        <v>836</v>
      </c>
      <c r="DX114" s="204">
        <v>836</v>
      </c>
      <c r="DY114" s="204">
        <v>766090240</v>
      </c>
      <c r="DZ114" s="204">
        <v>916375.88516746415</v>
      </c>
      <c r="EA114" s="204">
        <v>2118</v>
      </c>
      <c r="EB114" s="204">
        <v>1426</v>
      </c>
      <c r="EC114" s="204">
        <v>858054730</v>
      </c>
      <c r="ED114" s="204">
        <v>601721.40953716694</v>
      </c>
    </row>
    <row r="115" spans="69:134">
      <c r="BQ115" s="209">
        <v>30</v>
      </c>
      <c r="BR115" s="47" t="s">
        <v>39</v>
      </c>
      <c r="BS115" s="216">
        <v>17962</v>
      </c>
      <c r="BT115" s="204">
        <v>17004</v>
      </c>
      <c r="BU115" s="204">
        <v>13748383480</v>
      </c>
      <c r="BV115" s="204">
        <v>808538.19571865443</v>
      </c>
      <c r="BW115" s="216">
        <v>2856</v>
      </c>
      <c r="BX115" s="204">
        <v>2830</v>
      </c>
      <c r="BY115" s="204">
        <v>1396977880</v>
      </c>
      <c r="BZ115" s="204">
        <v>493631.7597173145</v>
      </c>
      <c r="CA115" s="216">
        <v>15106</v>
      </c>
      <c r="CB115" s="204">
        <v>14174</v>
      </c>
      <c r="CC115" s="204">
        <v>12351405600</v>
      </c>
      <c r="CD115" s="204">
        <v>871412.84041202196</v>
      </c>
      <c r="CE115" s="204">
        <v>360</v>
      </c>
      <c r="CF115" s="204">
        <v>358</v>
      </c>
      <c r="CG115" s="204">
        <v>159735600</v>
      </c>
      <c r="CH115" s="204">
        <v>446188.82681564247</v>
      </c>
      <c r="CI115" s="204">
        <v>750</v>
      </c>
      <c r="CJ115" s="204">
        <v>742</v>
      </c>
      <c r="CK115" s="204">
        <v>357559040</v>
      </c>
      <c r="CL115" s="204">
        <v>481885.49865229108</v>
      </c>
      <c r="CM115" s="204">
        <v>250</v>
      </c>
      <c r="CN115" s="204">
        <v>248</v>
      </c>
      <c r="CO115" s="204">
        <v>105157820</v>
      </c>
      <c r="CP115" s="204">
        <v>424023.46774193546</v>
      </c>
      <c r="CQ115" s="204">
        <v>500</v>
      </c>
      <c r="CR115" s="204">
        <v>494</v>
      </c>
      <c r="CS115" s="204">
        <v>252401220</v>
      </c>
      <c r="CT115" s="204">
        <v>510933.64372469636</v>
      </c>
      <c r="CU115" s="204">
        <v>0</v>
      </c>
      <c r="CV115" s="204">
        <v>0</v>
      </c>
      <c r="CW115" s="204">
        <v>0</v>
      </c>
      <c r="CX115" s="204" t="s">
        <v>320</v>
      </c>
      <c r="CY115" s="204">
        <v>1746</v>
      </c>
      <c r="CZ115" s="204">
        <v>1730</v>
      </c>
      <c r="DA115" s="204">
        <v>879683240</v>
      </c>
      <c r="DB115" s="204">
        <v>508487.42196531792</v>
      </c>
      <c r="DC115" s="204">
        <v>164</v>
      </c>
      <c r="DD115" s="204">
        <v>153</v>
      </c>
      <c r="DE115" s="204">
        <v>33937010</v>
      </c>
      <c r="DF115" s="204">
        <v>221810.522875817</v>
      </c>
      <c r="DG115" s="204">
        <v>1582</v>
      </c>
      <c r="DH115" s="204">
        <v>1577</v>
      </c>
      <c r="DI115" s="204">
        <v>845746230</v>
      </c>
      <c r="DJ115" s="204">
        <v>536300.71655041212</v>
      </c>
      <c r="DK115" s="204">
        <v>10914</v>
      </c>
      <c r="DL115" s="204">
        <v>10914</v>
      </c>
      <c r="DM115" s="204">
        <v>9909041930</v>
      </c>
      <c r="DN115" s="204">
        <v>907920.27945757739</v>
      </c>
      <c r="DO115" s="204">
        <v>97</v>
      </c>
      <c r="DP115" s="204">
        <v>97</v>
      </c>
      <c r="DQ115" s="204">
        <v>61562260</v>
      </c>
      <c r="DR115" s="204">
        <v>634662.4742268041</v>
      </c>
      <c r="DS115" s="204">
        <v>4095</v>
      </c>
      <c r="DT115" s="204">
        <v>3163</v>
      </c>
      <c r="DU115" s="204">
        <v>2380801410</v>
      </c>
      <c r="DV115" s="204">
        <v>752703.57571925386</v>
      </c>
      <c r="DW115" s="204">
        <v>1164</v>
      </c>
      <c r="DX115" s="204">
        <v>1164</v>
      </c>
      <c r="DY115" s="204">
        <v>1145115370</v>
      </c>
      <c r="DZ115" s="204">
        <v>983776.09106529213</v>
      </c>
      <c r="EA115" s="204">
        <v>2931</v>
      </c>
      <c r="EB115" s="204">
        <v>1999</v>
      </c>
      <c r="EC115" s="204">
        <v>1235686040</v>
      </c>
      <c r="ED115" s="204">
        <v>618152.09604802402</v>
      </c>
    </row>
    <row r="116" spans="69:134">
      <c r="BQ116" s="209">
        <v>31</v>
      </c>
      <c r="BR116" s="47" t="s">
        <v>40</v>
      </c>
      <c r="BS116" s="216">
        <v>23867</v>
      </c>
      <c r="BT116" s="204">
        <v>22492</v>
      </c>
      <c r="BU116" s="204">
        <v>17306660930</v>
      </c>
      <c r="BV116" s="204">
        <v>769458.51547216787</v>
      </c>
      <c r="BW116" s="216">
        <v>4448</v>
      </c>
      <c r="BX116" s="204">
        <v>4360</v>
      </c>
      <c r="BY116" s="204">
        <v>1886629410</v>
      </c>
      <c r="BZ116" s="204">
        <v>432713.16743119265</v>
      </c>
      <c r="CA116" s="216">
        <v>19419</v>
      </c>
      <c r="CB116" s="204">
        <v>18132</v>
      </c>
      <c r="CC116" s="204">
        <v>15420031520</v>
      </c>
      <c r="CD116" s="204">
        <v>850431.91705272452</v>
      </c>
      <c r="CE116" s="204">
        <v>633</v>
      </c>
      <c r="CF116" s="204">
        <v>626</v>
      </c>
      <c r="CG116" s="204">
        <v>280377160</v>
      </c>
      <c r="CH116" s="204">
        <v>447886.83706070285</v>
      </c>
      <c r="CI116" s="204">
        <v>1170</v>
      </c>
      <c r="CJ116" s="204">
        <v>1156</v>
      </c>
      <c r="CK116" s="204">
        <v>523826730</v>
      </c>
      <c r="CL116" s="204">
        <v>453137.30968858133</v>
      </c>
      <c r="CM116" s="204">
        <v>377</v>
      </c>
      <c r="CN116" s="204">
        <v>373</v>
      </c>
      <c r="CO116" s="204">
        <v>186067010</v>
      </c>
      <c r="CP116" s="204">
        <v>498839.1689008043</v>
      </c>
      <c r="CQ116" s="204">
        <v>793</v>
      </c>
      <c r="CR116" s="204">
        <v>783</v>
      </c>
      <c r="CS116" s="204">
        <v>337759720</v>
      </c>
      <c r="CT116" s="204">
        <v>431366.18135376758</v>
      </c>
      <c r="CU116" s="204">
        <v>1</v>
      </c>
      <c r="CV116" s="204">
        <v>1</v>
      </c>
      <c r="CW116" s="204">
        <v>373840</v>
      </c>
      <c r="CX116" s="204">
        <v>373840</v>
      </c>
      <c r="CY116" s="204">
        <v>2644</v>
      </c>
      <c r="CZ116" s="204">
        <v>2577</v>
      </c>
      <c r="DA116" s="204">
        <v>1082051680</v>
      </c>
      <c r="DB116" s="204">
        <v>419888.11796662788</v>
      </c>
      <c r="DC116" s="204">
        <v>345</v>
      </c>
      <c r="DD116" s="204">
        <v>307</v>
      </c>
      <c r="DE116" s="204">
        <v>74720490</v>
      </c>
      <c r="DF116" s="204">
        <v>243389.21824104234</v>
      </c>
      <c r="DG116" s="204">
        <v>2299</v>
      </c>
      <c r="DH116" s="204">
        <v>2270</v>
      </c>
      <c r="DI116" s="204">
        <v>1007331190</v>
      </c>
      <c r="DJ116" s="204">
        <v>443758.23348017619</v>
      </c>
      <c r="DK116" s="204">
        <v>13418</v>
      </c>
      <c r="DL116" s="204">
        <v>13418</v>
      </c>
      <c r="DM116" s="204">
        <v>12260843330</v>
      </c>
      <c r="DN116" s="204">
        <v>913760.86823669693</v>
      </c>
      <c r="DO116" s="204">
        <v>125</v>
      </c>
      <c r="DP116" s="204">
        <v>125</v>
      </c>
      <c r="DQ116" s="204">
        <v>54349810</v>
      </c>
      <c r="DR116" s="204">
        <v>434798.48</v>
      </c>
      <c r="DS116" s="204">
        <v>5876</v>
      </c>
      <c r="DT116" s="204">
        <v>4589</v>
      </c>
      <c r="DU116" s="204">
        <v>3104838380</v>
      </c>
      <c r="DV116" s="204">
        <v>676582.78056221397</v>
      </c>
      <c r="DW116" s="204">
        <v>1572</v>
      </c>
      <c r="DX116" s="204">
        <v>1572</v>
      </c>
      <c r="DY116" s="204">
        <v>1374809140</v>
      </c>
      <c r="DZ116" s="204">
        <v>874560.52162849868</v>
      </c>
      <c r="EA116" s="204">
        <v>4304</v>
      </c>
      <c r="EB116" s="204">
        <v>3017</v>
      </c>
      <c r="EC116" s="204">
        <v>1730029240</v>
      </c>
      <c r="ED116" s="204">
        <v>573426.99370235333</v>
      </c>
    </row>
    <row r="117" spans="69:134">
      <c r="BQ117" s="209">
        <v>32</v>
      </c>
      <c r="BR117" s="47" t="s">
        <v>41</v>
      </c>
      <c r="BS117" s="216">
        <v>20330</v>
      </c>
      <c r="BT117" s="204">
        <v>19226</v>
      </c>
      <c r="BU117" s="204">
        <v>16014563720</v>
      </c>
      <c r="BV117" s="204">
        <v>832963.88848434412</v>
      </c>
      <c r="BW117" s="216">
        <v>3444</v>
      </c>
      <c r="BX117" s="204">
        <v>3395</v>
      </c>
      <c r="BY117" s="204">
        <v>1622662720</v>
      </c>
      <c r="BZ117" s="204">
        <v>477956.61855670105</v>
      </c>
      <c r="CA117" s="216">
        <v>16886</v>
      </c>
      <c r="CB117" s="204">
        <v>15831</v>
      </c>
      <c r="CC117" s="204">
        <v>14391901000</v>
      </c>
      <c r="CD117" s="204">
        <v>909096.14048386074</v>
      </c>
      <c r="CE117" s="204">
        <v>453</v>
      </c>
      <c r="CF117" s="204">
        <v>449</v>
      </c>
      <c r="CG117" s="204">
        <v>181463210</v>
      </c>
      <c r="CH117" s="204">
        <v>404149.6881959911</v>
      </c>
      <c r="CI117" s="204">
        <v>971</v>
      </c>
      <c r="CJ117" s="204">
        <v>956</v>
      </c>
      <c r="CK117" s="204">
        <v>473329900</v>
      </c>
      <c r="CL117" s="204">
        <v>495114.95815899584</v>
      </c>
      <c r="CM117" s="204">
        <v>348</v>
      </c>
      <c r="CN117" s="204">
        <v>345</v>
      </c>
      <c r="CO117" s="204">
        <v>201337280</v>
      </c>
      <c r="CP117" s="204">
        <v>583586.31884057971</v>
      </c>
      <c r="CQ117" s="204">
        <v>623</v>
      </c>
      <c r="CR117" s="204">
        <v>611</v>
      </c>
      <c r="CS117" s="204">
        <v>271992620</v>
      </c>
      <c r="CT117" s="204">
        <v>445159.77086743043</v>
      </c>
      <c r="CU117" s="204">
        <v>2</v>
      </c>
      <c r="CV117" s="204">
        <v>1</v>
      </c>
      <c r="CW117" s="204">
        <v>179080</v>
      </c>
      <c r="CX117" s="204">
        <v>179080</v>
      </c>
      <c r="CY117" s="204">
        <v>2018</v>
      </c>
      <c r="CZ117" s="204">
        <v>1989</v>
      </c>
      <c r="DA117" s="204">
        <v>967690530</v>
      </c>
      <c r="DB117" s="204">
        <v>486521.13122171944</v>
      </c>
      <c r="DC117" s="204">
        <v>223</v>
      </c>
      <c r="DD117" s="204">
        <v>204</v>
      </c>
      <c r="DE117" s="204">
        <v>49002310</v>
      </c>
      <c r="DF117" s="204">
        <v>240207.40196078431</v>
      </c>
      <c r="DG117" s="204">
        <v>1795</v>
      </c>
      <c r="DH117" s="204">
        <v>1785</v>
      </c>
      <c r="DI117" s="204">
        <v>918688220</v>
      </c>
      <c r="DJ117" s="204">
        <v>514671.27170868346</v>
      </c>
      <c r="DK117" s="204">
        <v>12079</v>
      </c>
      <c r="DL117" s="204">
        <v>12079</v>
      </c>
      <c r="DM117" s="204">
        <v>11637346900</v>
      </c>
      <c r="DN117" s="204">
        <v>963436.28611640038</v>
      </c>
      <c r="DO117" s="204">
        <v>106</v>
      </c>
      <c r="DP117" s="204">
        <v>106</v>
      </c>
      <c r="DQ117" s="204">
        <v>56928530</v>
      </c>
      <c r="DR117" s="204">
        <v>537061.60377358494</v>
      </c>
      <c r="DS117" s="204">
        <v>4701</v>
      </c>
      <c r="DT117" s="204">
        <v>3646</v>
      </c>
      <c r="DU117" s="204">
        <v>2697625570</v>
      </c>
      <c r="DV117" s="204">
        <v>739886.33296763571</v>
      </c>
      <c r="DW117" s="204">
        <v>1302</v>
      </c>
      <c r="DX117" s="204">
        <v>1302</v>
      </c>
      <c r="DY117" s="204">
        <v>1316340690</v>
      </c>
      <c r="DZ117" s="204">
        <v>1011014.3548387097</v>
      </c>
      <c r="EA117" s="204">
        <v>3399</v>
      </c>
      <c r="EB117" s="204">
        <v>2344</v>
      </c>
      <c r="EC117" s="204">
        <v>1381284880</v>
      </c>
      <c r="ED117" s="204">
        <v>589285.35836177471</v>
      </c>
    </row>
    <row r="118" spans="69:134">
      <c r="BQ118" s="209">
        <v>33</v>
      </c>
      <c r="BR118" s="47" t="s">
        <v>42</v>
      </c>
      <c r="BS118" s="216">
        <v>5756</v>
      </c>
      <c r="BT118" s="204">
        <v>5434</v>
      </c>
      <c r="BU118" s="204">
        <v>4539762720</v>
      </c>
      <c r="BV118" s="204">
        <v>835436.64335664338</v>
      </c>
      <c r="BW118" s="216">
        <v>1262</v>
      </c>
      <c r="BX118" s="204">
        <v>1253</v>
      </c>
      <c r="BY118" s="204">
        <v>605358440</v>
      </c>
      <c r="BZ118" s="204">
        <v>483127.24660814047</v>
      </c>
      <c r="CA118" s="216">
        <v>4494</v>
      </c>
      <c r="CB118" s="204">
        <v>4181</v>
      </c>
      <c r="CC118" s="204">
        <v>3934404280</v>
      </c>
      <c r="CD118" s="204">
        <v>941019.91867974168</v>
      </c>
      <c r="CE118" s="204">
        <v>161</v>
      </c>
      <c r="CF118" s="204">
        <v>160</v>
      </c>
      <c r="CG118" s="204">
        <v>95056580</v>
      </c>
      <c r="CH118" s="204">
        <v>594103.625</v>
      </c>
      <c r="CI118" s="204">
        <v>342</v>
      </c>
      <c r="CJ118" s="204">
        <v>340</v>
      </c>
      <c r="CK118" s="204">
        <v>139098870</v>
      </c>
      <c r="CL118" s="204">
        <v>409114.32352941175</v>
      </c>
      <c r="CM118" s="204">
        <v>96</v>
      </c>
      <c r="CN118" s="204">
        <v>96</v>
      </c>
      <c r="CO118" s="204">
        <v>45020700</v>
      </c>
      <c r="CP118" s="204">
        <v>468965.625</v>
      </c>
      <c r="CQ118" s="204">
        <v>246</v>
      </c>
      <c r="CR118" s="204">
        <v>244</v>
      </c>
      <c r="CS118" s="204">
        <v>94078170</v>
      </c>
      <c r="CT118" s="204">
        <v>385566.2704918033</v>
      </c>
      <c r="CU118" s="204">
        <v>0</v>
      </c>
      <c r="CV118" s="204">
        <v>0</v>
      </c>
      <c r="CW118" s="204">
        <v>0</v>
      </c>
      <c r="CX118" s="204" t="s">
        <v>320</v>
      </c>
      <c r="CY118" s="204">
        <v>759</v>
      </c>
      <c r="CZ118" s="204">
        <v>753</v>
      </c>
      <c r="DA118" s="204">
        <v>371202990</v>
      </c>
      <c r="DB118" s="204">
        <v>492965.45816733065</v>
      </c>
      <c r="DC118" s="204">
        <v>68</v>
      </c>
      <c r="DD118" s="204">
        <v>64</v>
      </c>
      <c r="DE118" s="204">
        <v>13888210</v>
      </c>
      <c r="DF118" s="204">
        <v>217003.28125</v>
      </c>
      <c r="DG118" s="204">
        <v>691</v>
      </c>
      <c r="DH118" s="204">
        <v>689</v>
      </c>
      <c r="DI118" s="204">
        <v>357314780</v>
      </c>
      <c r="DJ118" s="204">
        <v>518599.10014513787</v>
      </c>
      <c r="DK118" s="204">
        <v>3252</v>
      </c>
      <c r="DL118" s="204">
        <v>3252</v>
      </c>
      <c r="DM118" s="204">
        <v>3219061080</v>
      </c>
      <c r="DN118" s="204">
        <v>989871.1808118081</v>
      </c>
      <c r="DO118" s="204">
        <v>33</v>
      </c>
      <c r="DP118" s="204">
        <v>33</v>
      </c>
      <c r="DQ118" s="204">
        <v>12962180</v>
      </c>
      <c r="DR118" s="204">
        <v>392793.33333333331</v>
      </c>
      <c r="DS118" s="204">
        <v>1209</v>
      </c>
      <c r="DT118" s="204">
        <v>896</v>
      </c>
      <c r="DU118" s="204">
        <v>702381020</v>
      </c>
      <c r="DV118" s="204">
        <v>783907.38839285716</v>
      </c>
      <c r="DW118" s="204">
        <v>301</v>
      </c>
      <c r="DX118" s="204">
        <v>301</v>
      </c>
      <c r="DY118" s="204">
        <v>330110710</v>
      </c>
      <c r="DZ118" s="204">
        <v>1096713.3222591362</v>
      </c>
      <c r="EA118" s="204">
        <v>908</v>
      </c>
      <c r="EB118" s="204">
        <v>595</v>
      </c>
      <c r="EC118" s="204">
        <v>372270310</v>
      </c>
      <c r="ED118" s="204">
        <v>625664.38655462186</v>
      </c>
    </row>
    <row r="119" spans="69:134">
      <c r="BQ119" s="209">
        <v>34</v>
      </c>
      <c r="BR119" s="47" t="s">
        <v>44</v>
      </c>
      <c r="BS119" s="216">
        <v>25873</v>
      </c>
      <c r="BT119" s="204">
        <v>24679</v>
      </c>
      <c r="BU119" s="204">
        <v>20404487380</v>
      </c>
      <c r="BV119" s="204">
        <v>826795.55006280646</v>
      </c>
      <c r="BW119" s="216">
        <v>4283</v>
      </c>
      <c r="BX119" s="204">
        <v>4227</v>
      </c>
      <c r="BY119" s="204">
        <v>1923253410</v>
      </c>
      <c r="BZ119" s="204">
        <v>454992.52661462029</v>
      </c>
      <c r="CA119" s="216">
        <v>21590</v>
      </c>
      <c r="CB119" s="204">
        <v>20452</v>
      </c>
      <c r="CC119" s="204">
        <v>18481233970</v>
      </c>
      <c r="CD119" s="204">
        <v>903639.44699784857</v>
      </c>
      <c r="CE119" s="204">
        <v>667</v>
      </c>
      <c r="CF119" s="204">
        <v>665</v>
      </c>
      <c r="CG119" s="204">
        <v>305431930</v>
      </c>
      <c r="CH119" s="204">
        <v>459296.13533834589</v>
      </c>
      <c r="CI119" s="204">
        <v>1278</v>
      </c>
      <c r="CJ119" s="204">
        <v>1263</v>
      </c>
      <c r="CK119" s="204">
        <v>592328740</v>
      </c>
      <c r="CL119" s="204">
        <v>468985.5423594616</v>
      </c>
      <c r="CM119" s="204">
        <v>384</v>
      </c>
      <c r="CN119" s="204">
        <v>381</v>
      </c>
      <c r="CO119" s="204">
        <v>185365050</v>
      </c>
      <c r="CP119" s="204">
        <v>486522.44094488188</v>
      </c>
      <c r="CQ119" s="204">
        <v>894</v>
      </c>
      <c r="CR119" s="204">
        <v>882</v>
      </c>
      <c r="CS119" s="204">
        <v>406963690</v>
      </c>
      <c r="CT119" s="204">
        <v>461410.07936507935</v>
      </c>
      <c r="CU119" s="204">
        <v>0</v>
      </c>
      <c r="CV119" s="204">
        <v>0</v>
      </c>
      <c r="CW119" s="204">
        <v>0</v>
      </c>
      <c r="CX119" s="204" t="s">
        <v>320</v>
      </c>
      <c r="CY119" s="204">
        <v>2338</v>
      </c>
      <c r="CZ119" s="204">
        <v>2299</v>
      </c>
      <c r="DA119" s="204">
        <v>1025492740</v>
      </c>
      <c r="DB119" s="204">
        <v>446060.34797738149</v>
      </c>
      <c r="DC119" s="204">
        <v>200</v>
      </c>
      <c r="DD119" s="204">
        <v>175</v>
      </c>
      <c r="DE119" s="204">
        <v>37971050</v>
      </c>
      <c r="DF119" s="204">
        <v>216977.42857142858</v>
      </c>
      <c r="DG119" s="204">
        <v>2138</v>
      </c>
      <c r="DH119" s="204">
        <v>2124</v>
      </c>
      <c r="DI119" s="204">
        <v>987521690</v>
      </c>
      <c r="DJ119" s="204">
        <v>464934.88229755178</v>
      </c>
      <c r="DK119" s="204">
        <v>16140</v>
      </c>
      <c r="DL119" s="204">
        <v>16140</v>
      </c>
      <c r="DM119" s="204">
        <v>14903425490</v>
      </c>
      <c r="DN119" s="204">
        <v>923384.4789343247</v>
      </c>
      <c r="DO119" s="204">
        <v>132</v>
      </c>
      <c r="DP119" s="204">
        <v>132</v>
      </c>
      <c r="DQ119" s="204">
        <v>81570090</v>
      </c>
      <c r="DR119" s="204">
        <v>617955.22727272729</v>
      </c>
      <c r="DS119" s="204">
        <v>5318</v>
      </c>
      <c r="DT119" s="204">
        <v>4180</v>
      </c>
      <c r="DU119" s="204">
        <v>3496238390</v>
      </c>
      <c r="DV119" s="204">
        <v>836420.66746411484</v>
      </c>
      <c r="DW119" s="204">
        <v>1513</v>
      </c>
      <c r="DX119" s="204">
        <v>1513</v>
      </c>
      <c r="DY119" s="204">
        <v>1564519050</v>
      </c>
      <c r="DZ119" s="204">
        <v>1034050.9253139459</v>
      </c>
      <c r="EA119" s="204">
        <v>3805</v>
      </c>
      <c r="EB119" s="204">
        <v>2667</v>
      </c>
      <c r="EC119" s="204">
        <v>1931719340</v>
      </c>
      <c r="ED119" s="204">
        <v>724304.21447319083</v>
      </c>
    </row>
    <row r="120" spans="69:134">
      <c r="BQ120" s="209">
        <v>35</v>
      </c>
      <c r="BR120" s="47" t="s">
        <v>1</v>
      </c>
      <c r="BS120" s="216">
        <v>52879</v>
      </c>
      <c r="BT120" s="204">
        <v>50131</v>
      </c>
      <c r="BU120" s="204">
        <v>39066680210</v>
      </c>
      <c r="BV120" s="204">
        <v>779291.85952803656</v>
      </c>
      <c r="BW120" s="216">
        <v>9538</v>
      </c>
      <c r="BX120" s="204">
        <v>9418</v>
      </c>
      <c r="BY120" s="204">
        <v>4410846980</v>
      </c>
      <c r="BZ120" s="204">
        <v>468342.21490762371</v>
      </c>
      <c r="CA120" s="216">
        <v>43341</v>
      </c>
      <c r="CB120" s="204">
        <v>40713</v>
      </c>
      <c r="CC120" s="204">
        <v>34655833230</v>
      </c>
      <c r="CD120" s="204">
        <v>851222.784614251</v>
      </c>
      <c r="CE120" s="204">
        <v>1597</v>
      </c>
      <c r="CF120" s="204">
        <v>1584</v>
      </c>
      <c r="CG120" s="204">
        <v>720383560</v>
      </c>
      <c r="CH120" s="204">
        <v>454787.60101010103</v>
      </c>
      <c r="CI120" s="204">
        <v>2716</v>
      </c>
      <c r="CJ120" s="204">
        <v>2689</v>
      </c>
      <c r="CK120" s="204">
        <v>1357386170</v>
      </c>
      <c r="CL120" s="204">
        <v>504792.17924879136</v>
      </c>
      <c r="CM120" s="204">
        <v>819</v>
      </c>
      <c r="CN120" s="204">
        <v>812</v>
      </c>
      <c r="CO120" s="204">
        <v>413183860</v>
      </c>
      <c r="CP120" s="204">
        <v>508847.11822660099</v>
      </c>
      <c r="CQ120" s="204">
        <v>1897</v>
      </c>
      <c r="CR120" s="204">
        <v>1877</v>
      </c>
      <c r="CS120" s="204">
        <v>944202310</v>
      </c>
      <c r="CT120" s="204">
        <v>503037.99147575919</v>
      </c>
      <c r="CU120" s="204">
        <v>1</v>
      </c>
      <c r="CV120" s="204">
        <v>1</v>
      </c>
      <c r="CW120" s="204">
        <v>280430</v>
      </c>
      <c r="CX120" s="204">
        <v>280430</v>
      </c>
      <c r="CY120" s="204">
        <v>5224</v>
      </c>
      <c r="CZ120" s="204">
        <v>5144</v>
      </c>
      <c r="DA120" s="204">
        <v>2332796820</v>
      </c>
      <c r="DB120" s="204">
        <v>453498.60419906687</v>
      </c>
      <c r="DC120" s="204">
        <v>509</v>
      </c>
      <c r="DD120" s="204">
        <v>460</v>
      </c>
      <c r="DE120" s="204">
        <v>104638490</v>
      </c>
      <c r="DF120" s="204">
        <v>227474.97826086957</v>
      </c>
      <c r="DG120" s="204">
        <v>4715</v>
      </c>
      <c r="DH120" s="204">
        <v>4684</v>
      </c>
      <c r="DI120" s="204">
        <v>2228158330</v>
      </c>
      <c r="DJ120" s="204">
        <v>475695.62980358669</v>
      </c>
      <c r="DK120" s="204">
        <v>30663</v>
      </c>
      <c r="DL120" s="204">
        <v>30663</v>
      </c>
      <c r="DM120" s="204">
        <v>28192956580</v>
      </c>
      <c r="DN120" s="204">
        <v>919445.4743501941</v>
      </c>
      <c r="DO120" s="204">
        <v>273</v>
      </c>
      <c r="DP120" s="204">
        <v>273</v>
      </c>
      <c r="DQ120" s="204">
        <v>104846580</v>
      </c>
      <c r="DR120" s="204">
        <v>384053.40659340657</v>
      </c>
      <c r="DS120" s="204">
        <v>12405</v>
      </c>
      <c r="DT120" s="204">
        <v>9777</v>
      </c>
      <c r="DU120" s="204">
        <v>6358030070</v>
      </c>
      <c r="DV120" s="204">
        <v>650304.80413214688</v>
      </c>
      <c r="DW120" s="204">
        <v>3424</v>
      </c>
      <c r="DX120" s="204">
        <v>3424</v>
      </c>
      <c r="DY120" s="204">
        <v>3225641810</v>
      </c>
      <c r="DZ120" s="204">
        <v>942068.28563084116</v>
      </c>
      <c r="EA120" s="204">
        <v>8981</v>
      </c>
      <c r="EB120" s="204">
        <v>6353</v>
      </c>
      <c r="EC120" s="204">
        <v>3132388260</v>
      </c>
      <c r="ED120" s="204">
        <v>493056.54966157721</v>
      </c>
    </row>
    <row r="121" spans="69:134">
      <c r="BQ121" s="209">
        <v>36</v>
      </c>
      <c r="BR121" s="47" t="s">
        <v>2</v>
      </c>
      <c r="BS121" s="216">
        <v>14741</v>
      </c>
      <c r="BT121" s="204">
        <v>13999</v>
      </c>
      <c r="BU121" s="204">
        <v>10630623090</v>
      </c>
      <c r="BV121" s="204">
        <v>759384.46246160439</v>
      </c>
      <c r="BW121" s="216">
        <v>5699</v>
      </c>
      <c r="BX121" s="204">
        <v>5636</v>
      </c>
      <c r="BY121" s="204">
        <v>2849181690</v>
      </c>
      <c r="BZ121" s="204">
        <v>505532.59226401703</v>
      </c>
      <c r="CA121" s="216">
        <v>9042</v>
      </c>
      <c r="CB121" s="204">
        <v>8363</v>
      </c>
      <c r="CC121" s="204">
        <v>7781441400</v>
      </c>
      <c r="CD121" s="204">
        <v>930460.5285184742</v>
      </c>
      <c r="CE121" s="204">
        <v>837</v>
      </c>
      <c r="CF121" s="204">
        <v>826</v>
      </c>
      <c r="CG121" s="204">
        <v>386931960</v>
      </c>
      <c r="CH121" s="204">
        <v>468440.62953995157</v>
      </c>
      <c r="CI121" s="204">
        <v>984</v>
      </c>
      <c r="CJ121" s="204">
        <v>974</v>
      </c>
      <c r="CK121" s="204">
        <v>451021060</v>
      </c>
      <c r="CL121" s="204">
        <v>463060.63655030803</v>
      </c>
      <c r="CM121" s="204">
        <v>6</v>
      </c>
      <c r="CN121" s="204">
        <v>6</v>
      </c>
      <c r="CO121" s="204">
        <v>3987240</v>
      </c>
      <c r="CP121" s="204">
        <v>664540</v>
      </c>
      <c r="CQ121" s="204">
        <v>978</v>
      </c>
      <c r="CR121" s="204">
        <v>968</v>
      </c>
      <c r="CS121" s="204">
        <v>447033820</v>
      </c>
      <c r="CT121" s="204">
        <v>461811.79752066114</v>
      </c>
      <c r="CU121" s="204">
        <v>744</v>
      </c>
      <c r="CV121" s="204">
        <v>739</v>
      </c>
      <c r="CW121" s="204">
        <v>387214330</v>
      </c>
      <c r="CX121" s="204">
        <v>523970.67658998648</v>
      </c>
      <c r="CY121" s="204">
        <v>3134</v>
      </c>
      <c r="CZ121" s="204">
        <v>3097</v>
      </c>
      <c r="DA121" s="204">
        <v>1624014340</v>
      </c>
      <c r="DB121" s="204">
        <v>524383.06102680007</v>
      </c>
      <c r="DC121" s="204">
        <v>276</v>
      </c>
      <c r="DD121" s="204">
        <v>251</v>
      </c>
      <c r="DE121" s="204">
        <v>56351550</v>
      </c>
      <c r="DF121" s="204">
        <v>224508.1673306773</v>
      </c>
      <c r="DG121" s="204">
        <v>2858</v>
      </c>
      <c r="DH121" s="204">
        <v>2846</v>
      </c>
      <c r="DI121" s="204">
        <v>1567662790</v>
      </c>
      <c r="DJ121" s="204">
        <v>550830.21433591004</v>
      </c>
      <c r="DK121" s="204">
        <v>6032</v>
      </c>
      <c r="DL121" s="204">
        <v>6032</v>
      </c>
      <c r="DM121" s="204">
        <v>6063887800</v>
      </c>
      <c r="DN121" s="204">
        <v>1005286.4389920424</v>
      </c>
      <c r="DO121" s="204">
        <v>81</v>
      </c>
      <c r="DP121" s="204">
        <v>81</v>
      </c>
      <c r="DQ121" s="204">
        <v>47195230</v>
      </c>
      <c r="DR121" s="204">
        <v>582657.16049382719</v>
      </c>
      <c r="DS121" s="204">
        <v>2929</v>
      </c>
      <c r="DT121" s="204">
        <v>2250</v>
      </c>
      <c r="DU121" s="204">
        <v>1670358370</v>
      </c>
      <c r="DV121" s="204">
        <v>742381.49777777772</v>
      </c>
      <c r="DW121" s="204">
        <v>774</v>
      </c>
      <c r="DX121" s="204">
        <v>774</v>
      </c>
      <c r="DY121" s="204">
        <v>809009540</v>
      </c>
      <c r="DZ121" s="204">
        <v>1045231.9638242894</v>
      </c>
      <c r="EA121" s="204">
        <v>2155</v>
      </c>
      <c r="EB121" s="204">
        <v>1476</v>
      </c>
      <c r="EC121" s="204">
        <v>861348830</v>
      </c>
      <c r="ED121" s="204">
        <v>583569.66802168021</v>
      </c>
    </row>
    <row r="122" spans="69:134">
      <c r="BQ122" s="209">
        <v>37</v>
      </c>
      <c r="BR122" s="47" t="s">
        <v>3</v>
      </c>
      <c r="BS122" s="216">
        <v>44931</v>
      </c>
      <c r="BT122" s="204">
        <v>42784</v>
      </c>
      <c r="BU122" s="204">
        <v>33985719830</v>
      </c>
      <c r="BV122" s="204">
        <v>794355.82998317131</v>
      </c>
      <c r="BW122" s="216">
        <v>14190</v>
      </c>
      <c r="BX122" s="204">
        <v>14025</v>
      </c>
      <c r="BY122" s="204">
        <v>7099149430</v>
      </c>
      <c r="BZ122" s="204">
        <v>506178.21247771836</v>
      </c>
      <c r="CA122" s="216">
        <v>30741</v>
      </c>
      <c r="CB122" s="204">
        <v>28759</v>
      </c>
      <c r="CC122" s="204">
        <v>26886570400</v>
      </c>
      <c r="CD122" s="204">
        <v>934892.3954240412</v>
      </c>
      <c r="CE122" s="204">
        <v>2208</v>
      </c>
      <c r="CF122" s="204">
        <v>2184</v>
      </c>
      <c r="CG122" s="204">
        <v>1180715320</v>
      </c>
      <c r="CH122" s="204">
        <v>540620.5677655678</v>
      </c>
      <c r="CI122" s="204">
        <v>3780</v>
      </c>
      <c r="CJ122" s="204">
        <v>3749</v>
      </c>
      <c r="CK122" s="204">
        <v>1923295890</v>
      </c>
      <c r="CL122" s="204">
        <v>513015.70818885037</v>
      </c>
      <c r="CM122" s="204">
        <v>847</v>
      </c>
      <c r="CN122" s="204">
        <v>844</v>
      </c>
      <c r="CO122" s="204">
        <v>456922070</v>
      </c>
      <c r="CP122" s="204">
        <v>541376.86018957349</v>
      </c>
      <c r="CQ122" s="204">
        <v>2933</v>
      </c>
      <c r="CR122" s="204">
        <v>2905</v>
      </c>
      <c r="CS122" s="204">
        <v>1466373820</v>
      </c>
      <c r="CT122" s="204">
        <v>504775.84165232361</v>
      </c>
      <c r="CU122" s="204">
        <v>1</v>
      </c>
      <c r="CV122" s="204">
        <v>1</v>
      </c>
      <c r="CW122" s="204">
        <v>22120</v>
      </c>
      <c r="CX122" s="204">
        <v>22120</v>
      </c>
      <c r="CY122" s="204">
        <v>8201</v>
      </c>
      <c r="CZ122" s="204">
        <v>8091</v>
      </c>
      <c r="DA122" s="204">
        <v>3995116100</v>
      </c>
      <c r="DB122" s="204">
        <v>493772.84637251269</v>
      </c>
      <c r="DC122" s="204">
        <v>676</v>
      </c>
      <c r="DD122" s="204">
        <v>625</v>
      </c>
      <c r="DE122" s="204">
        <v>142820560</v>
      </c>
      <c r="DF122" s="204">
        <v>228512.89600000001</v>
      </c>
      <c r="DG122" s="204">
        <v>7525</v>
      </c>
      <c r="DH122" s="204">
        <v>7466</v>
      </c>
      <c r="DI122" s="204">
        <v>3852295540</v>
      </c>
      <c r="DJ122" s="204">
        <v>515978.50790249131</v>
      </c>
      <c r="DK122" s="204">
        <v>21788</v>
      </c>
      <c r="DL122" s="204">
        <v>21788</v>
      </c>
      <c r="DM122" s="204">
        <v>21793912200</v>
      </c>
      <c r="DN122" s="204">
        <v>1000271.3512024968</v>
      </c>
      <c r="DO122" s="204">
        <v>204</v>
      </c>
      <c r="DP122" s="204">
        <v>204</v>
      </c>
      <c r="DQ122" s="204">
        <v>84251320</v>
      </c>
      <c r="DR122" s="204">
        <v>412996.66666666669</v>
      </c>
      <c r="DS122" s="204">
        <v>8749</v>
      </c>
      <c r="DT122" s="204">
        <v>6767</v>
      </c>
      <c r="DU122" s="204">
        <v>5008406880</v>
      </c>
      <c r="DV122" s="204">
        <v>740122.19299541891</v>
      </c>
      <c r="DW122" s="204">
        <v>2457</v>
      </c>
      <c r="DX122" s="204">
        <v>2457</v>
      </c>
      <c r="DY122" s="204">
        <v>2648980990</v>
      </c>
      <c r="DZ122" s="204">
        <v>1078136.3410663411</v>
      </c>
      <c r="EA122" s="204">
        <v>6292</v>
      </c>
      <c r="EB122" s="204">
        <v>4310</v>
      </c>
      <c r="EC122" s="204">
        <v>2359425890</v>
      </c>
      <c r="ED122" s="204">
        <v>547430.60092807421</v>
      </c>
    </row>
    <row r="123" spans="69:134">
      <c r="BQ123" s="209">
        <v>38</v>
      </c>
      <c r="BR123" s="96" t="s">
        <v>45</v>
      </c>
      <c r="BS123" s="217">
        <v>9375</v>
      </c>
      <c r="BT123" s="204">
        <v>8953</v>
      </c>
      <c r="BU123" s="204">
        <v>7123398270</v>
      </c>
      <c r="BV123" s="204">
        <v>795643.72500837711</v>
      </c>
      <c r="BW123" s="217">
        <v>2142</v>
      </c>
      <c r="BX123" s="204">
        <v>2127</v>
      </c>
      <c r="BY123" s="204">
        <v>1054478840</v>
      </c>
      <c r="BZ123" s="204">
        <v>495758.74000940291</v>
      </c>
      <c r="CA123" s="217">
        <v>7233</v>
      </c>
      <c r="CB123" s="204">
        <v>6826</v>
      </c>
      <c r="CC123" s="204">
        <v>6068919430</v>
      </c>
      <c r="CD123" s="204">
        <v>889088.6946967477</v>
      </c>
      <c r="CE123" s="204">
        <v>333</v>
      </c>
      <c r="CF123" s="204">
        <v>331</v>
      </c>
      <c r="CG123" s="204">
        <v>176115410</v>
      </c>
      <c r="CH123" s="204">
        <v>532070.72507552872</v>
      </c>
      <c r="CI123" s="204">
        <v>672</v>
      </c>
      <c r="CJ123" s="204">
        <v>670</v>
      </c>
      <c r="CK123" s="204">
        <v>316607400</v>
      </c>
      <c r="CL123" s="204">
        <v>472548.35820895521</v>
      </c>
      <c r="CM123" s="204">
        <v>148</v>
      </c>
      <c r="CN123" s="204">
        <v>147</v>
      </c>
      <c r="CO123" s="204">
        <v>64262960</v>
      </c>
      <c r="CP123" s="204">
        <v>437162.99319727893</v>
      </c>
      <c r="CQ123" s="204">
        <v>524</v>
      </c>
      <c r="CR123" s="204">
        <v>523</v>
      </c>
      <c r="CS123" s="204">
        <v>252344440</v>
      </c>
      <c r="CT123" s="204">
        <v>482494.14913957933</v>
      </c>
      <c r="CU123" s="204">
        <v>1</v>
      </c>
      <c r="CV123" s="204">
        <v>1</v>
      </c>
      <c r="CW123" s="204">
        <v>146820</v>
      </c>
      <c r="CX123" s="204">
        <v>146820</v>
      </c>
      <c r="CY123" s="204">
        <v>1136</v>
      </c>
      <c r="CZ123" s="204">
        <v>1125</v>
      </c>
      <c r="DA123" s="204">
        <v>561609210</v>
      </c>
      <c r="DB123" s="204">
        <v>499208.18666666665</v>
      </c>
      <c r="DC123" s="204">
        <v>77</v>
      </c>
      <c r="DD123" s="204">
        <v>71</v>
      </c>
      <c r="DE123" s="204">
        <v>22711380</v>
      </c>
      <c r="DF123" s="204">
        <v>319878.59154929576</v>
      </c>
      <c r="DG123" s="204">
        <v>1059</v>
      </c>
      <c r="DH123" s="204">
        <v>1054</v>
      </c>
      <c r="DI123" s="204">
        <v>538897830</v>
      </c>
      <c r="DJ123" s="204">
        <v>511288.26375711575</v>
      </c>
      <c r="DK123" s="204">
        <v>5417</v>
      </c>
      <c r="DL123" s="204">
        <v>5417</v>
      </c>
      <c r="DM123" s="204">
        <v>5013974420</v>
      </c>
      <c r="DN123" s="204">
        <v>925599.85600886098</v>
      </c>
      <c r="DO123" s="204">
        <v>48</v>
      </c>
      <c r="DP123" s="204">
        <v>48</v>
      </c>
      <c r="DQ123" s="204">
        <v>32060540</v>
      </c>
      <c r="DR123" s="204">
        <v>667927.91666666663</v>
      </c>
      <c r="DS123" s="204">
        <v>1768</v>
      </c>
      <c r="DT123" s="204">
        <v>1361</v>
      </c>
      <c r="DU123" s="204">
        <v>1022884470</v>
      </c>
      <c r="DV123" s="204">
        <v>751568.3100661278</v>
      </c>
      <c r="DW123" s="204">
        <v>520</v>
      </c>
      <c r="DX123" s="204">
        <v>520</v>
      </c>
      <c r="DY123" s="204">
        <v>547526500</v>
      </c>
      <c r="DZ123" s="204">
        <v>1052935.576923077</v>
      </c>
      <c r="EA123" s="204">
        <v>1248</v>
      </c>
      <c r="EB123" s="204">
        <v>841</v>
      </c>
      <c r="EC123" s="204">
        <v>475357970</v>
      </c>
      <c r="ED123" s="204">
        <v>565229.45303210465</v>
      </c>
    </row>
    <row r="124" spans="69:134">
      <c r="BQ124" s="209">
        <v>39</v>
      </c>
      <c r="BR124" s="96" t="s">
        <v>8</v>
      </c>
      <c r="BS124" s="217">
        <v>53878</v>
      </c>
      <c r="BT124" s="204">
        <v>51321</v>
      </c>
      <c r="BU124" s="204">
        <v>40381503610</v>
      </c>
      <c r="BV124" s="204">
        <v>786841.71411313105</v>
      </c>
      <c r="BW124" s="217">
        <v>15144</v>
      </c>
      <c r="BX124" s="204">
        <v>14991</v>
      </c>
      <c r="BY124" s="204">
        <v>7408588850</v>
      </c>
      <c r="BZ124" s="204">
        <v>494202.44480021344</v>
      </c>
      <c r="CA124" s="217">
        <v>38734</v>
      </c>
      <c r="CB124" s="204">
        <v>36330</v>
      </c>
      <c r="CC124" s="204">
        <v>32972914760</v>
      </c>
      <c r="CD124" s="204">
        <v>907594.68097990646</v>
      </c>
      <c r="CE124" s="204">
        <v>2434</v>
      </c>
      <c r="CF124" s="204">
        <v>2420</v>
      </c>
      <c r="CG124" s="204">
        <v>1148864280</v>
      </c>
      <c r="CH124" s="204">
        <v>474737.30578512396</v>
      </c>
      <c r="CI124" s="204">
        <v>4130</v>
      </c>
      <c r="CJ124" s="204">
        <v>4104</v>
      </c>
      <c r="CK124" s="204">
        <v>2125347400</v>
      </c>
      <c r="CL124" s="204">
        <v>517872.17348927876</v>
      </c>
      <c r="CM124" s="204">
        <v>1363</v>
      </c>
      <c r="CN124" s="204">
        <v>1360</v>
      </c>
      <c r="CO124" s="204">
        <v>721854910</v>
      </c>
      <c r="CP124" s="204">
        <v>530775.66911764711</v>
      </c>
      <c r="CQ124" s="204">
        <v>2767</v>
      </c>
      <c r="CR124" s="204">
        <v>2744</v>
      </c>
      <c r="CS124" s="204">
        <v>1403492490</v>
      </c>
      <c r="CT124" s="204">
        <v>511476.85495626822</v>
      </c>
      <c r="CU124" s="204">
        <v>23</v>
      </c>
      <c r="CV124" s="204">
        <v>23</v>
      </c>
      <c r="CW124" s="204">
        <v>18470390</v>
      </c>
      <c r="CX124" s="204">
        <v>803060.43478260865</v>
      </c>
      <c r="CY124" s="204">
        <v>8557</v>
      </c>
      <c r="CZ124" s="204">
        <v>8444</v>
      </c>
      <c r="DA124" s="204">
        <v>4115906780</v>
      </c>
      <c r="DB124" s="204">
        <v>487435.66792989103</v>
      </c>
      <c r="DC124" s="204">
        <v>790</v>
      </c>
      <c r="DD124" s="204">
        <v>706</v>
      </c>
      <c r="DE124" s="204">
        <v>152329850</v>
      </c>
      <c r="DF124" s="204">
        <v>215764.66005665722</v>
      </c>
      <c r="DG124" s="204">
        <v>7767</v>
      </c>
      <c r="DH124" s="204">
        <v>7738</v>
      </c>
      <c r="DI124" s="204">
        <v>3963576930</v>
      </c>
      <c r="DJ124" s="204">
        <v>512222.39984492119</v>
      </c>
      <c r="DK124" s="204">
        <v>27431</v>
      </c>
      <c r="DL124" s="204">
        <v>27431</v>
      </c>
      <c r="DM124" s="204">
        <v>26789585600</v>
      </c>
      <c r="DN124" s="204">
        <v>976617.17035470821</v>
      </c>
      <c r="DO124" s="204">
        <v>234</v>
      </c>
      <c r="DP124" s="204">
        <v>234</v>
      </c>
      <c r="DQ124" s="204">
        <v>104437550</v>
      </c>
      <c r="DR124" s="204">
        <v>446314.31623931625</v>
      </c>
      <c r="DS124" s="204">
        <v>11069</v>
      </c>
      <c r="DT124" s="204">
        <v>8665</v>
      </c>
      <c r="DU124" s="204">
        <v>6078891610</v>
      </c>
      <c r="DV124" s="204">
        <v>701545.48297749565</v>
      </c>
      <c r="DW124" s="204">
        <v>3114</v>
      </c>
      <c r="DX124" s="204">
        <v>3114</v>
      </c>
      <c r="DY124" s="204">
        <v>3175879310</v>
      </c>
      <c r="DZ124" s="204">
        <v>1019871.326268465</v>
      </c>
      <c r="EA124" s="204">
        <v>7955</v>
      </c>
      <c r="EB124" s="204">
        <v>5551</v>
      </c>
      <c r="EC124" s="204">
        <v>2903012300</v>
      </c>
      <c r="ED124" s="204">
        <v>522971.0502612142</v>
      </c>
    </row>
    <row r="125" spans="69:134">
      <c r="BQ125" s="209">
        <v>40</v>
      </c>
      <c r="BR125" s="96" t="s">
        <v>46</v>
      </c>
      <c r="BS125" s="217">
        <v>11491</v>
      </c>
      <c r="BT125" s="204">
        <v>10879</v>
      </c>
      <c r="BU125" s="204">
        <v>8832071890</v>
      </c>
      <c r="BV125" s="204">
        <v>811845.93161136133</v>
      </c>
      <c r="BW125" s="217">
        <v>2067</v>
      </c>
      <c r="BX125" s="204">
        <v>2033</v>
      </c>
      <c r="BY125" s="204">
        <v>981735230</v>
      </c>
      <c r="BZ125" s="204">
        <v>482899.76881455973</v>
      </c>
      <c r="CA125" s="217">
        <v>9424</v>
      </c>
      <c r="CB125" s="204">
        <v>8846</v>
      </c>
      <c r="CC125" s="204">
        <v>7850336660</v>
      </c>
      <c r="CD125" s="204">
        <v>887444.79538774583</v>
      </c>
      <c r="CE125" s="204">
        <v>253</v>
      </c>
      <c r="CF125" s="204">
        <v>250</v>
      </c>
      <c r="CG125" s="204">
        <v>106730180</v>
      </c>
      <c r="CH125" s="204">
        <v>426920.72</v>
      </c>
      <c r="CI125" s="204">
        <v>647</v>
      </c>
      <c r="CJ125" s="204">
        <v>637</v>
      </c>
      <c r="CK125" s="204">
        <v>325813040</v>
      </c>
      <c r="CL125" s="204">
        <v>511480.43956043955</v>
      </c>
      <c r="CM125" s="204">
        <v>176</v>
      </c>
      <c r="CN125" s="204">
        <v>173</v>
      </c>
      <c r="CO125" s="204">
        <v>70414490</v>
      </c>
      <c r="CP125" s="204">
        <v>407020.17341040465</v>
      </c>
      <c r="CQ125" s="204">
        <v>471</v>
      </c>
      <c r="CR125" s="204">
        <v>464</v>
      </c>
      <c r="CS125" s="204">
        <v>255398550</v>
      </c>
      <c r="CT125" s="204">
        <v>550427.90948275861</v>
      </c>
      <c r="CU125" s="204">
        <v>0</v>
      </c>
      <c r="CV125" s="204">
        <v>0</v>
      </c>
      <c r="CW125" s="204">
        <v>0</v>
      </c>
      <c r="CX125" s="204" t="s">
        <v>320</v>
      </c>
      <c r="CY125" s="204">
        <v>1167</v>
      </c>
      <c r="CZ125" s="204">
        <v>1146</v>
      </c>
      <c r="DA125" s="204">
        <v>549192010</v>
      </c>
      <c r="DB125" s="204">
        <v>479225.13961605582</v>
      </c>
      <c r="DC125" s="204">
        <v>107</v>
      </c>
      <c r="DD125" s="204">
        <v>91</v>
      </c>
      <c r="DE125" s="204">
        <v>16969840</v>
      </c>
      <c r="DF125" s="204">
        <v>186481.75824175825</v>
      </c>
      <c r="DG125" s="204">
        <v>1060</v>
      </c>
      <c r="DH125" s="204">
        <v>1055</v>
      </c>
      <c r="DI125" s="204">
        <v>532222170</v>
      </c>
      <c r="DJ125" s="204">
        <v>504475.99052132701</v>
      </c>
      <c r="DK125" s="204">
        <v>6956</v>
      </c>
      <c r="DL125" s="204">
        <v>6956</v>
      </c>
      <c r="DM125" s="204">
        <v>6368852660</v>
      </c>
      <c r="DN125" s="204">
        <v>915591.2392179413</v>
      </c>
      <c r="DO125" s="204">
        <v>60</v>
      </c>
      <c r="DP125" s="204">
        <v>60</v>
      </c>
      <c r="DQ125" s="204">
        <v>25334020</v>
      </c>
      <c r="DR125" s="204">
        <v>422233.66666666669</v>
      </c>
      <c r="DS125" s="204">
        <v>2408</v>
      </c>
      <c r="DT125" s="204">
        <v>1830</v>
      </c>
      <c r="DU125" s="204">
        <v>1456149980</v>
      </c>
      <c r="DV125" s="204">
        <v>795710.37158469949</v>
      </c>
      <c r="DW125" s="204">
        <v>585</v>
      </c>
      <c r="DX125" s="204">
        <v>585</v>
      </c>
      <c r="DY125" s="204">
        <v>666996620</v>
      </c>
      <c r="DZ125" s="204">
        <v>1140165.1623931625</v>
      </c>
      <c r="EA125" s="204">
        <v>1823</v>
      </c>
      <c r="EB125" s="204">
        <v>1245</v>
      </c>
      <c r="EC125" s="204">
        <v>789153360</v>
      </c>
      <c r="ED125" s="204">
        <v>633858.12048192776</v>
      </c>
    </row>
    <row r="126" spans="69:134">
      <c r="BQ126" s="209">
        <v>41</v>
      </c>
      <c r="BR126" s="96" t="s">
        <v>13</v>
      </c>
      <c r="BS126" s="217">
        <v>21201</v>
      </c>
      <c r="BT126" s="204">
        <v>19999</v>
      </c>
      <c r="BU126" s="204">
        <v>16271660240</v>
      </c>
      <c r="BV126" s="204">
        <v>813623.69318465923</v>
      </c>
      <c r="BW126" s="217">
        <v>2529</v>
      </c>
      <c r="BX126" s="204">
        <v>2485</v>
      </c>
      <c r="BY126" s="204">
        <v>1251496070</v>
      </c>
      <c r="BZ126" s="204">
        <v>503620.14889336016</v>
      </c>
      <c r="CA126" s="217">
        <v>18672</v>
      </c>
      <c r="CB126" s="204">
        <v>17514</v>
      </c>
      <c r="CC126" s="204">
        <v>15020164170</v>
      </c>
      <c r="CD126" s="204">
        <v>857609.0082219938</v>
      </c>
      <c r="CE126" s="204">
        <v>240</v>
      </c>
      <c r="CF126" s="204">
        <v>237</v>
      </c>
      <c r="CG126" s="204">
        <v>113321140</v>
      </c>
      <c r="CH126" s="204">
        <v>478148.27004219411</v>
      </c>
      <c r="CI126" s="204">
        <v>735</v>
      </c>
      <c r="CJ126" s="204">
        <v>727</v>
      </c>
      <c r="CK126" s="204">
        <v>386100760</v>
      </c>
      <c r="CL126" s="204">
        <v>531087.70288858318</v>
      </c>
      <c r="CM126" s="204">
        <v>203</v>
      </c>
      <c r="CN126" s="204">
        <v>200</v>
      </c>
      <c r="CO126" s="204">
        <v>112554560</v>
      </c>
      <c r="CP126" s="204">
        <v>562772.80000000005</v>
      </c>
      <c r="CQ126" s="204">
        <v>532</v>
      </c>
      <c r="CR126" s="204">
        <v>527</v>
      </c>
      <c r="CS126" s="204">
        <v>273546200</v>
      </c>
      <c r="CT126" s="204">
        <v>519062.99810246681</v>
      </c>
      <c r="CU126" s="204">
        <v>0</v>
      </c>
      <c r="CV126" s="204">
        <v>0</v>
      </c>
      <c r="CW126" s="204">
        <v>0</v>
      </c>
      <c r="CX126" s="204" t="s">
        <v>320</v>
      </c>
      <c r="CY126" s="204">
        <v>1554</v>
      </c>
      <c r="CZ126" s="204">
        <v>1521</v>
      </c>
      <c r="DA126" s="204">
        <v>752074170</v>
      </c>
      <c r="DB126" s="204">
        <v>494460.33530571993</v>
      </c>
      <c r="DC126" s="204">
        <v>217</v>
      </c>
      <c r="DD126" s="204">
        <v>189</v>
      </c>
      <c r="DE126" s="204">
        <v>39217850</v>
      </c>
      <c r="DF126" s="204">
        <v>207501.85185185185</v>
      </c>
      <c r="DG126" s="204">
        <v>1337</v>
      </c>
      <c r="DH126" s="204">
        <v>1332</v>
      </c>
      <c r="DI126" s="204">
        <v>712856320</v>
      </c>
      <c r="DJ126" s="204">
        <v>535177.4174174174</v>
      </c>
      <c r="DK126" s="204">
        <v>13823</v>
      </c>
      <c r="DL126" s="204">
        <v>13823</v>
      </c>
      <c r="DM126" s="204">
        <v>12646662070</v>
      </c>
      <c r="DN126" s="204">
        <v>914899.95442378649</v>
      </c>
      <c r="DO126" s="204">
        <v>119</v>
      </c>
      <c r="DP126" s="204">
        <v>119</v>
      </c>
      <c r="DQ126" s="204">
        <v>45412710</v>
      </c>
      <c r="DR126" s="204">
        <v>381619.4117647059</v>
      </c>
      <c r="DS126" s="204">
        <v>4730</v>
      </c>
      <c r="DT126" s="204">
        <v>3572</v>
      </c>
      <c r="DU126" s="204">
        <v>2328089390</v>
      </c>
      <c r="DV126" s="204">
        <v>651760.74748040317</v>
      </c>
      <c r="DW126" s="204">
        <v>1413</v>
      </c>
      <c r="DX126" s="204">
        <v>1413</v>
      </c>
      <c r="DY126" s="204">
        <v>1266199050</v>
      </c>
      <c r="DZ126" s="204">
        <v>896106.90021231421</v>
      </c>
      <c r="EA126" s="204">
        <v>3317</v>
      </c>
      <c r="EB126" s="204">
        <v>2159</v>
      </c>
      <c r="EC126" s="204">
        <v>1061890340</v>
      </c>
      <c r="ED126" s="204">
        <v>491843.6035201482</v>
      </c>
    </row>
    <row r="127" spans="69:134">
      <c r="BQ127" s="209">
        <v>42</v>
      </c>
      <c r="BR127" s="96" t="s">
        <v>14</v>
      </c>
      <c r="BS127" s="217">
        <v>55914</v>
      </c>
      <c r="BT127" s="204">
        <v>53001</v>
      </c>
      <c r="BU127" s="204">
        <v>40288305320</v>
      </c>
      <c r="BV127" s="204">
        <v>760142.36184222938</v>
      </c>
      <c r="BW127" s="217">
        <v>10377</v>
      </c>
      <c r="BX127" s="204">
        <v>10221</v>
      </c>
      <c r="BY127" s="204">
        <v>4617676330</v>
      </c>
      <c r="BZ127" s="204">
        <v>451783.22375501419</v>
      </c>
      <c r="CA127" s="217">
        <v>45537</v>
      </c>
      <c r="CB127" s="204">
        <v>42780</v>
      </c>
      <c r="CC127" s="204">
        <v>35670628990</v>
      </c>
      <c r="CD127" s="204">
        <v>833815.54441327718</v>
      </c>
      <c r="CE127" s="204">
        <v>1621</v>
      </c>
      <c r="CF127" s="204">
        <v>1603</v>
      </c>
      <c r="CG127" s="204">
        <v>802700580</v>
      </c>
      <c r="CH127" s="204">
        <v>500748.9582033687</v>
      </c>
      <c r="CI127" s="204">
        <v>2818</v>
      </c>
      <c r="CJ127" s="204">
        <v>2794</v>
      </c>
      <c r="CK127" s="204">
        <v>1331856670</v>
      </c>
      <c r="CL127" s="204">
        <v>476684.56335003581</v>
      </c>
      <c r="CM127" s="204">
        <v>812</v>
      </c>
      <c r="CN127" s="204">
        <v>807</v>
      </c>
      <c r="CO127" s="204">
        <v>380848300</v>
      </c>
      <c r="CP127" s="204">
        <v>471930.97893432464</v>
      </c>
      <c r="CQ127" s="204">
        <v>2006</v>
      </c>
      <c r="CR127" s="204">
        <v>1987</v>
      </c>
      <c r="CS127" s="204">
        <v>951008370</v>
      </c>
      <c r="CT127" s="204">
        <v>478615.18369401107</v>
      </c>
      <c r="CU127" s="204">
        <v>0</v>
      </c>
      <c r="CV127" s="204">
        <v>0</v>
      </c>
      <c r="CW127" s="204">
        <v>0</v>
      </c>
      <c r="CX127" s="204" t="s">
        <v>320</v>
      </c>
      <c r="CY127" s="204">
        <v>5938</v>
      </c>
      <c r="CZ127" s="204">
        <v>5824</v>
      </c>
      <c r="DA127" s="204">
        <v>2483119080</v>
      </c>
      <c r="DB127" s="204">
        <v>426359.73214285716</v>
      </c>
      <c r="DC127" s="204">
        <v>640</v>
      </c>
      <c r="DD127" s="204">
        <v>571</v>
      </c>
      <c r="DE127" s="204">
        <v>121092740</v>
      </c>
      <c r="DF127" s="204">
        <v>212071.34851138355</v>
      </c>
      <c r="DG127" s="204">
        <v>5298</v>
      </c>
      <c r="DH127" s="204">
        <v>5253</v>
      </c>
      <c r="DI127" s="204">
        <v>2362026340</v>
      </c>
      <c r="DJ127" s="204">
        <v>449652.83457072149</v>
      </c>
      <c r="DK127" s="204">
        <v>32864</v>
      </c>
      <c r="DL127" s="204">
        <v>32864</v>
      </c>
      <c r="DM127" s="204">
        <v>29336053120</v>
      </c>
      <c r="DN127" s="204">
        <v>892650.10710808181</v>
      </c>
      <c r="DO127" s="204">
        <v>281</v>
      </c>
      <c r="DP127" s="204">
        <v>281</v>
      </c>
      <c r="DQ127" s="204">
        <v>102961150</v>
      </c>
      <c r="DR127" s="204">
        <v>366409.78647686832</v>
      </c>
      <c r="DS127" s="204">
        <v>12392</v>
      </c>
      <c r="DT127" s="204">
        <v>9635</v>
      </c>
      <c r="DU127" s="204">
        <v>6231614720</v>
      </c>
      <c r="DV127" s="204">
        <v>646768.52309289051</v>
      </c>
      <c r="DW127" s="204">
        <v>3528</v>
      </c>
      <c r="DX127" s="204">
        <v>3528</v>
      </c>
      <c r="DY127" s="204">
        <v>3288484960</v>
      </c>
      <c r="DZ127" s="204">
        <v>932110.24943310663</v>
      </c>
      <c r="EA127" s="204">
        <v>8864</v>
      </c>
      <c r="EB127" s="204">
        <v>6107</v>
      </c>
      <c r="EC127" s="204">
        <v>2943129760</v>
      </c>
      <c r="ED127" s="204">
        <v>481927.25724578352</v>
      </c>
    </row>
    <row r="128" spans="69:134">
      <c r="BQ128" s="209">
        <v>43</v>
      </c>
      <c r="BR128" s="96" t="s">
        <v>9</v>
      </c>
      <c r="BS128" s="217">
        <v>33807</v>
      </c>
      <c r="BT128" s="204">
        <v>32081</v>
      </c>
      <c r="BU128" s="204">
        <v>25748848990</v>
      </c>
      <c r="BV128" s="204">
        <v>802619.89931735292</v>
      </c>
      <c r="BW128" s="217">
        <v>7683</v>
      </c>
      <c r="BX128" s="204">
        <v>7604</v>
      </c>
      <c r="BY128" s="204">
        <v>3758689320</v>
      </c>
      <c r="BZ128" s="204">
        <v>494304.22409258282</v>
      </c>
      <c r="CA128" s="217">
        <v>26124</v>
      </c>
      <c r="CB128" s="204">
        <v>24477</v>
      </c>
      <c r="CC128" s="204">
        <v>21990159670</v>
      </c>
      <c r="CD128" s="204">
        <v>898400.93434652942</v>
      </c>
      <c r="CE128" s="204">
        <v>1312</v>
      </c>
      <c r="CF128" s="204">
        <v>1298</v>
      </c>
      <c r="CG128" s="204">
        <v>667854620</v>
      </c>
      <c r="CH128" s="204">
        <v>514525.90138674882</v>
      </c>
      <c r="CI128" s="204">
        <v>2179</v>
      </c>
      <c r="CJ128" s="204">
        <v>2162</v>
      </c>
      <c r="CK128" s="204">
        <v>1101061400</v>
      </c>
      <c r="CL128" s="204">
        <v>509279.09343200742</v>
      </c>
      <c r="CM128" s="204">
        <v>605</v>
      </c>
      <c r="CN128" s="204">
        <v>605</v>
      </c>
      <c r="CO128" s="204">
        <v>294643630</v>
      </c>
      <c r="CP128" s="204">
        <v>487014.26446280989</v>
      </c>
      <c r="CQ128" s="204">
        <v>1574</v>
      </c>
      <c r="CR128" s="204">
        <v>1557</v>
      </c>
      <c r="CS128" s="204">
        <v>806417770</v>
      </c>
      <c r="CT128" s="204">
        <v>517930.488118176</v>
      </c>
      <c r="CU128" s="204">
        <v>3</v>
      </c>
      <c r="CV128" s="204">
        <v>3</v>
      </c>
      <c r="CW128" s="204">
        <v>2209350</v>
      </c>
      <c r="CX128" s="204">
        <v>736450</v>
      </c>
      <c r="CY128" s="204">
        <v>4189</v>
      </c>
      <c r="CZ128" s="204">
        <v>4141</v>
      </c>
      <c r="DA128" s="204">
        <v>1987563950</v>
      </c>
      <c r="DB128" s="204">
        <v>479971.97536826856</v>
      </c>
      <c r="DC128" s="204">
        <v>427</v>
      </c>
      <c r="DD128" s="204">
        <v>397</v>
      </c>
      <c r="DE128" s="204">
        <v>99181920</v>
      </c>
      <c r="DF128" s="204">
        <v>249828.5138539043</v>
      </c>
      <c r="DG128" s="204">
        <v>3762</v>
      </c>
      <c r="DH128" s="204">
        <v>3744</v>
      </c>
      <c r="DI128" s="204">
        <v>1888382030</v>
      </c>
      <c r="DJ128" s="204">
        <v>504375.54220085469</v>
      </c>
      <c r="DK128" s="204">
        <v>18208</v>
      </c>
      <c r="DL128" s="204">
        <v>18208</v>
      </c>
      <c r="DM128" s="204">
        <v>17621561690</v>
      </c>
      <c r="DN128" s="204">
        <v>967792.27207820734</v>
      </c>
      <c r="DO128" s="204">
        <v>181</v>
      </c>
      <c r="DP128" s="204">
        <v>181</v>
      </c>
      <c r="DQ128" s="204">
        <v>83604470</v>
      </c>
      <c r="DR128" s="204">
        <v>461903.14917127072</v>
      </c>
      <c r="DS128" s="204">
        <v>7735</v>
      </c>
      <c r="DT128" s="204">
        <v>6088</v>
      </c>
      <c r="DU128" s="204">
        <v>4284993510</v>
      </c>
      <c r="DV128" s="204">
        <v>703842.56077529571</v>
      </c>
      <c r="DW128" s="204">
        <v>2147</v>
      </c>
      <c r="DX128" s="204">
        <v>2147</v>
      </c>
      <c r="DY128" s="204">
        <v>2274392050</v>
      </c>
      <c r="DZ128" s="204">
        <v>1059334.9091755939</v>
      </c>
      <c r="EA128" s="204">
        <v>5588</v>
      </c>
      <c r="EB128" s="204">
        <v>3941</v>
      </c>
      <c r="EC128" s="204">
        <v>2010601460</v>
      </c>
      <c r="ED128" s="204">
        <v>510175.45293072826</v>
      </c>
    </row>
    <row r="129" spans="69:134">
      <c r="BQ129" s="209">
        <v>44</v>
      </c>
      <c r="BR129" s="96" t="s">
        <v>21</v>
      </c>
      <c r="BS129" s="217">
        <v>37892</v>
      </c>
      <c r="BT129" s="204">
        <v>36147</v>
      </c>
      <c r="BU129" s="204">
        <v>27179657710</v>
      </c>
      <c r="BV129" s="204">
        <v>751920.15132652782</v>
      </c>
      <c r="BW129" s="217">
        <v>8542</v>
      </c>
      <c r="BX129" s="204">
        <v>8463</v>
      </c>
      <c r="BY129" s="204">
        <v>4031833580</v>
      </c>
      <c r="BZ129" s="204">
        <v>476407.13458584424</v>
      </c>
      <c r="CA129" s="217">
        <v>29350</v>
      </c>
      <c r="CB129" s="204">
        <v>27684</v>
      </c>
      <c r="CC129" s="204">
        <v>23147824130</v>
      </c>
      <c r="CD129" s="204">
        <v>836144.49248663487</v>
      </c>
      <c r="CE129" s="204">
        <v>1620</v>
      </c>
      <c r="CF129" s="204">
        <v>1606</v>
      </c>
      <c r="CG129" s="204">
        <v>813538270</v>
      </c>
      <c r="CH129" s="204">
        <v>506561.81195516814</v>
      </c>
      <c r="CI129" s="204">
        <v>2341</v>
      </c>
      <c r="CJ129" s="204">
        <v>2329</v>
      </c>
      <c r="CK129" s="204">
        <v>1164300710</v>
      </c>
      <c r="CL129" s="204">
        <v>499914.43108630314</v>
      </c>
      <c r="CM129" s="204">
        <v>726</v>
      </c>
      <c r="CN129" s="204">
        <v>725</v>
      </c>
      <c r="CO129" s="204">
        <v>407888940</v>
      </c>
      <c r="CP129" s="204">
        <v>562605.43448275863</v>
      </c>
      <c r="CQ129" s="204">
        <v>1615</v>
      </c>
      <c r="CR129" s="204">
        <v>1604</v>
      </c>
      <c r="CS129" s="204">
        <v>756411770</v>
      </c>
      <c r="CT129" s="204">
        <v>471578.41022443888</v>
      </c>
      <c r="CU129" s="204">
        <v>64</v>
      </c>
      <c r="CV129" s="204">
        <v>63</v>
      </c>
      <c r="CW129" s="204">
        <v>30732030</v>
      </c>
      <c r="CX129" s="204">
        <v>487810</v>
      </c>
      <c r="CY129" s="204">
        <v>4517</v>
      </c>
      <c r="CZ129" s="204">
        <v>4465</v>
      </c>
      <c r="DA129" s="204">
        <v>2023262570</v>
      </c>
      <c r="DB129" s="204">
        <v>453138.31354983203</v>
      </c>
      <c r="DC129" s="204">
        <v>416</v>
      </c>
      <c r="DD129" s="204">
        <v>389</v>
      </c>
      <c r="DE129" s="204">
        <v>96010130</v>
      </c>
      <c r="DF129" s="204">
        <v>246812.6735218509</v>
      </c>
      <c r="DG129" s="204">
        <v>4101</v>
      </c>
      <c r="DH129" s="204">
        <v>4076</v>
      </c>
      <c r="DI129" s="204">
        <v>1927252440</v>
      </c>
      <c r="DJ129" s="204">
        <v>472829.35230618255</v>
      </c>
      <c r="DK129" s="204">
        <v>21248</v>
      </c>
      <c r="DL129" s="204">
        <v>21248</v>
      </c>
      <c r="DM129" s="204">
        <v>19164544150</v>
      </c>
      <c r="DN129" s="204">
        <v>901945.79019201803</v>
      </c>
      <c r="DO129" s="204">
        <v>206</v>
      </c>
      <c r="DP129" s="204">
        <v>206</v>
      </c>
      <c r="DQ129" s="204">
        <v>103016840</v>
      </c>
      <c r="DR129" s="204">
        <v>500081.74757281551</v>
      </c>
      <c r="DS129" s="204">
        <v>7896</v>
      </c>
      <c r="DT129" s="204">
        <v>6230</v>
      </c>
      <c r="DU129" s="204">
        <v>3880263140</v>
      </c>
      <c r="DV129" s="204">
        <v>622835.17495987157</v>
      </c>
      <c r="DW129" s="204">
        <v>2338</v>
      </c>
      <c r="DX129" s="204">
        <v>2338</v>
      </c>
      <c r="DY129" s="204">
        <v>2185199460</v>
      </c>
      <c r="DZ129" s="204">
        <v>934644.76475620188</v>
      </c>
      <c r="EA129" s="204">
        <v>5558</v>
      </c>
      <c r="EB129" s="204">
        <v>3892</v>
      </c>
      <c r="EC129" s="204">
        <v>1695063680</v>
      </c>
      <c r="ED129" s="204">
        <v>435525.0976361768</v>
      </c>
    </row>
    <row r="130" spans="69:134">
      <c r="BQ130" s="209">
        <v>45</v>
      </c>
      <c r="BR130" s="96" t="s">
        <v>47</v>
      </c>
      <c r="BS130" s="217">
        <v>13007</v>
      </c>
      <c r="BT130" s="204">
        <v>12453</v>
      </c>
      <c r="BU130" s="204">
        <v>10155089400</v>
      </c>
      <c r="BV130" s="204">
        <v>815473.3317272946</v>
      </c>
      <c r="BW130" s="217">
        <v>2143</v>
      </c>
      <c r="BX130" s="204">
        <v>2123</v>
      </c>
      <c r="BY130" s="204">
        <v>1023437230</v>
      </c>
      <c r="BZ130" s="204">
        <v>482071.23410268489</v>
      </c>
      <c r="CA130" s="217">
        <v>10864</v>
      </c>
      <c r="CB130" s="204">
        <v>10330</v>
      </c>
      <c r="CC130" s="204">
        <v>9131652170</v>
      </c>
      <c r="CD130" s="204">
        <v>883993.43368828658</v>
      </c>
      <c r="CE130" s="204">
        <v>356</v>
      </c>
      <c r="CF130" s="204">
        <v>353</v>
      </c>
      <c r="CG130" s="204">
        <v>190200080</v>
      </c>
      <c r="CH130" s="204">
        <v>538810.42492917844</v>
      </c>
      <c r="CI130" s="204">
        <v>623</v>
      </c>
      <c r="CJ130" s="204">
        <v>617</v>
      </c>
      <c r="CK130" s="204">
        <v>303275500</v>
      </c>
      <c r="CL130" s="204">
        <v>491532.41491085902</v>
      </c>
      <c r="CM130" s="204">
        <v>172</v>
      </c>
      <c r="CN130" s="204">
        <v>170</v>
      </c>
      <c r="CO130" s="204">
        <v>85627730</v>
      </c>
      <c r="CP130" s="204">
        <v>503692.5294117647</v>
      </c>
      <c r="CQ130" s="204">
        <v>451</v>
      </c>
      <c r="CR130" s="204">
        <v>447</v>
      </c>
      <c r="CS130" s="204">
        <v>217647770</v>
      </c>
      <c r="CT130" s="204">
        <v>486907.76286353468</v>
      </c>
      <c r="CU130" s="204">
        <v>0</v>
      </c>
      <c r="CV130" s="204">
        <v>0</v>
      </c>
      <c r="CW130" s="204">
        <v>0</v>
      </c>
      <c r="CX130" s="204" t="s">
        <v>320</v>
      </c>
      <c r="CY130" s="204">
        <v>1164</v>
      </c>
      <c r="CZ130" s="204">
        <v>1153</v>
      </c>
      <c r="DA130" s="204">
        <v>529961650</v>
      </c>
      <c r="DB130" s="204">
        <v>459637.16392020817</v>
      </c>
      <c r="DC130" s="204">
        <v>100</v>
      </c>
      <c r="DD130" s="204">
        <v>92</v>
      </c>
      <c r="DE130" s="204">
        <v>22912940</v>
      </c>
      <c r="DF130" s="204">
        <v>249053.69565217392</v>
      </c>
      <c r="DG130" s="204">
        <v>1064</v>
      </c>
      <c r="DH130" s="204">
        <v>1061</v>
      </c>
      <c r="DI130" s="204">
        <v>507048710</v>
      </c>
      <c r="DJ130" s="204">
        <v>477896.99340245052</v>
      </c>
      <c r="DK130" s="204">
        <v>8366</v>
      </c>
      <c r="DL130" s="204">
        <v>8366</v>
      </c>
      <c r="DM130" s="204">
        <v>7553089020</v>
      </c>
      <c r="DN130" s="204">
        <v>902831.58259622275</v>
      </c>
      <c r="DO130" s="204">
        <v>57</v>
      </c>
      <c r="DP130" s="204">
        <v>57</v>
      </c>
      <c r="DQ130" s="204">
        <v>37652280</v>
      </c>
      <c r="DR130" s="204">
        <v>660566.31578947371</v>
      </c>
      <c r="DS130" s="204">
        <v>2441</v>
      </c>
      <c r="DT130" s="204">
        <v>1907</v>
      </c>
      <c r="DU130" s="204">
        <v>1540910870</v>
      </c>
      <c r="DV130" s="204">
        <v>808028.77294179343</v>
      </c>
      <c r="DW130" s="204">
        <v>722</v>
      </c>
      <c r="DX130" s="204">
        <v>722</v>
      </c>
      <c r="DY130" s="204">
        <v>776400250</v>
      </c>
      <c r="DZ130" s="204">
        <v>1075346.6066481995</v>
      </c>
      <c r="EA130" s="204">
        <v>1719</v>
      </c>
      <c r="EB130" s="204">
        <v>1185</v>
      </c>
      <c r="EC130" s="204">
        <v>764510620</v>
      </c>
      <c r="ED130" s="204">
        <v>645156.64135021099</v>
      </c>
    </row>
    <row r="131" spans="69:134">
      <c r="BQ131" s="209">
        <v>46</v>
      </c>
      <c r="BR131" s="96" t="s">
        <v>25</v>
      </c>
      <c r="BS131" s="217">
        <v>16496</v>
      </c>
      <c r="BT131" s="204">
        <v>15737</v>
      </c>
      <c r="BU131" s="204">
        <v>11742467370</v>
      </c>
      <c r="BV131" s="204">
        <v>746169.3696384317</v>
      </c>
      <c r="BW131" s="217">
        <v>4502</v>
      </c>
      <c r="BX131" s="204">
        <v>4457</v>
      </c>
      <c r="BY131" s="204">
        <v>2070175180</v>
      </c>
      <c r="BZ131" s="204">
        <v>464477.26722010318</v>
      </c>
      <c r="CA131" s="217">
        <v>11994</v>
      </c>
      <c r="CB131" s="204">
        <v>11280</v>
      </c>
      <c r="CC131" s="204">
        <v>9672292190</v>
      </c>
      <c r="CD131" s="204">
        <v>857472.71187943267</v>
      </c>
      <c r="CE131" s="204">
        <v>647</v>
      </c>
      <c r="CF131" s="204">
        <v>640</v>
      </c>
      <c r="CG131" s="204">
        <v>283851590</v>
      </c>
      <c r="CH131" s="204">
        <v>443518.109375</v>
      </c>
      <c r="CI131" s="204">
        <v>1379</v>
      </c>
      <c r="CJ131" s="204">
        <v>1366</v>
      </c>
      <c r="CK131" s="204">
        <v>622009250</v>
      </c>
      <c r="CL131" s="204">
        <v>455350.8418740849</v>
      </c>
      <c r="CM131" s="204">
        <v>383</v>
      </c>
      <c r="CN131" s="204">
        <v>382</v>
      </c>
      <c r="CO131" s="204">
        <v>180318030</v>
      </c>
      <c r="CP131" s="204">
        <v>472036.7277486911</v>
      </c>
      <c r="CQ131" s="204">
        <v>996</v>
      </c>
      <c r="CR131" s="204">
        <v>984</v>
      </c>
      <c r="CS131" s="204">
        <v>441691220</v>
      </c>
      <c r="CT131" s="204">
        <v>448873.19105691055</v>
      </c>
      <c r="CU131" s="204">
        <v>9</v>
      </c>
      <c r="CV131" s="204">
        <v>8</v>
      </c>
      <c r="CW131" s="204">
        <v>2857390</v>
      </c>
      <c r="CX131" s="204">
        <v>357173.75</v>
      </c>
      <c r="CY131" s="204">
        <v>2467</v>
      </c>
      <c r="CZ131" s="204">
        <v>2443</v>
      </c>
      <c r="DA131" s="204">
        <v>1161456950</v>
      </c>
      <c r="DB131" s="204">
        <v>475422.41097011871</v>
      </c>
      <c r="DC131" s="204">
        <v>205</v>
      </c>
      <c r="DD131" s="204">
        <v>194</v>
      </c>
      <c r="DE131" s="204">
        <v>38311970</v>
      </c>
      <c r="DF131" s="204">
        <v>197484.38144329897</v>
      </c>
      <c r="DG131" s="204">
        <v>2262</v>
      </c>
      <c r="DH131" s="204">
        <v>2249</v>
      </c>
      <c r="DI131" s="204">
        <v>1123144980</v>
      </c>
      <c r="DJ131" s="204">
        <v>499397.50111160515</v>
      </c>
      <c r="DK131" s="204">
        <v>8758</v>
      </c>
      <c r="DL131" s="204">
        <v>8758</v>
      </c>
      <c r="DM131" s="204">
        <v>7880779170</v>
      </c>
      <c r="DN131" s="204">
        <v>899837.76775519527</v>
      </c>
      <c r="DO131" s="204">
        <v>77</v>
      </c>
      <c r="DP131" s="204">
        <v>77</v>
      </c>
      <c r="DQ131" s="204">
        <v>28674000</v>
      </c>
      <c r="DR131" s="204">
        <v>372389.6103896104</v>
      </c>
      <c r="DS131" s="204">
        <v>3159</v>
      </c>
      <c r="DT131" s="204">
        <v>2445</v>
      </c>
      <c r="DU131" s="204">
        <v>1762839020</v>
      </c>
      <c r="DV131" s="204">
        <v>720997.55419222906</v>
      </c>
      <c r="DW131" s="204">
        <v>823</v>
      </c>
      <c r="DX131" s="204">
        <v>823</v>
      </c>
      <c r="DY131" s="204">
        <v>782293930</v>
      </c>
      <c r="DZ131" s="204">
        <v>950539.40461725392</v>
      </c>
      <c r="EA131" s="204">
        <v>2336</v>
      </c>
      <c r="EB131" s="204">
        <v>1622</v>
      </c>
      <c r="EC131" s="204">
        <v>980545090</v>
      </c>
      <c r="ED131" s="204">
        <v>604528.4155363749</v>
      </c>
    </row>
    <row r="132" spans="69:134">
      <c r="BQ132" s="209">
        <v>47</v>
      </c>
      <c r="BR132" s="96" t="s">
        <v>15</v>
      </c>
      <c r="BS132" s="217">
        <v>34157</v>
      </c>
      <c r="BT132" s="204">
        <v>32160</v>
      </c>
      <c r="BU132" s="204">
        <v>25233425070</v>
      </c>
      <c r="BV132" s="204">
        <v>784621.42630597018</v>
      </c>
      <c r="BW132" s="217">
        <v>8744</v>
      </c>
      <c r="BX132" s="204">
        <v>8594</v>
      </c>
      <c r="BY132" s="204">
        <v>4178555090</v>
      </c>
      <c r="BZ132" s="204">
        <v>486217.72050267627</v>
      </c>
      <c r="CA132" s="217">
        <v>25413</v>
      </c>
      <c r="CB132" s="204">
        <v>23566</v>
      </c>
      <c r="CC132" s="204">
        <v>21054869980</v>
      </c>
      <c r="CD132" s="204">
        <v>893442.67079691077</v>
      </c>
      <c r="CE132" s="204">
        <v>1341</v>
      </c>
      <c r="CF132" s="204">
        <v>1320</v>
      </c>
      <c r="CG132" s="204">
        <v>634372430</v>
      </c>
      <c r="CH132" s="204">
        <v>480585.17424242425</v>
      </c>
      <c r="CI132" s="204">
        <v>2443</v>
      </c>
      <c r="CJ132" s="204">
        <v>2419</v>
      </c>
      <c r="CK132" s="204">
        <v>1286485090</v>
      </c>
      <c r="CL132" s="204">
        <v>531825.17155849526</v>
      </c>
      <c r="CM132" s="204">
        <v>778</v>
      </c>
      <c r="CN132" s="204">
        <v>773</v>
      </c>
      <c r="CO132" s="204">
        <v>418554220</v>
      </c>
      <c r="CP132" s="204">
        <v>541467.29624838289</v>
      </c>
      <c r="CQ132" s="204">
        <v>1665</v>
      </c>
      <c r="CR132" s="204">
        <v>1646</v>
      </c>
      <c r="CS132" s="204">
        <v>867930870</v>
      </c>
      <c r="CT132" s="204">
        <v>527297.00486026728</v>
      </c>
      <c r="CU132" s="204">
        <v>3</v>
      </c>
      <c r="CV132" s="204">
        <v>3</v>
      </c>
      <c r="CW132" s="204">
        <v>628840</v>
      </c>
      <c r="CX132" s="204">
        <v>209613.33333333334</v>
      </c>
      <c r="CY132" s="204">
        <v>4957</v>
      </c>
      <c r="CZ132" s="204">
        <v>4852</v>
      </c>
      <c r="DA132" s="204">
        <v>2257068730</v>
      </c>
      <c r="DB132" s="204">
        <v>465183.16776586976</v>
      </c>
      <c r="DC132" s="204">
        <v>513</v>
      </c>
      <c r="DD132" s="204">
        <v>464</v>
      </c>
      <c r="DE132" s="204">
        <v>97389390</v>
      </c>
      <c r="DF132" s="204">
        <v>209890.92672413794</v>
      </c>
      <c r="DG132" s="204">
        <v>4444</v>
      </c>
      <c r="DH132" s="204">
        <v>4388</v>
      </c>
      <c r="DI132" s="204">
        <v>2159679340</v>
      </c>
      <c r="DJ132" s="204">
        <v>492178.51868732908</v>
      </c>
      <c r="DK132" s="204">
        <v>18231</v>
      </c>
      <c r="DL132" s="204">
        <v>18231</v>
      </c>
      <c r="DM132" s="204">
        <v>17635887840</v>
      </c>
      <c r="DN132" s="204">
        <v>967357.13016290928</v>
      </c>
      <c r="DO132" s="204">
        <v>162</v>
      </c>
      <c r="DP132" s="204">
        <v>162</v>
      </c>
      <c r="DQ132" s="204">
        <v>51963090</v>
      </c>
      <c r="DR132" s="204">
        <v>320759.81481481483</v>
      </c>
      <c r="DS132" s="204">
        <v>7020</v>
      </c>
      <c r="DT132" s="204">
        <v>5173</v>
      </c>
      <c r="DU132" s="204">
        <v>3367019050</v>
      </c>
      <c r="DV132" s="204">
        <v>650883.24956504931</v>
      </c>
      <c r="DW132" s="204">
        <v>1835</v>
      </c>
      <c r="DX132" s="204">
        <v>1835</v>
      </c>
      <c r="DY132" s="204">
        <v>1783273210</v>
      </c>
      <c r="DZ132" s="204">
        <v>971811.01362397824</v>
      </c>
      <c r="EA132" s="204">
        <v>5185</v>
      </c>
      <c r="EB132" s="204">
        <v>3338</v>
      </c>
      <c r="EC132" s="204">
        <v>1583745840</v>
      </c>
      <c r="ED132" s="204">
        <v>474459.50868783705</v>
      </c>
    </row>
    <row r="133" spans="69:134">
      <c r="BQ133" s="209">
        <v>48</v>
      </c>
      <c r="BR133" s="96" t="s">
        <v>26</v>
      </c>
      <c r="BS133" s="217">
        <v>18292</v>
      </c>
      <c r="BT133" s="204">
        <v>17508</v>
      </c>
      <c r="BU133" s="204">
        <v>12993527930</v>
      </c>
      <c r="BV133" s="204">
        <v>742148.04260909301</v>
      </c>
      <c r="BW133" s="217">
        <v>5012</v>
      </c>
      <c r="BX133" s="204">
        <v>4975</v>
      </c>
      <c r="BY133" s="204">
        <v>2212415780</v>
      </c>
      <c r="BZ133" s="204">
        <v>444706.68944723619</v>
      </c>
      <c r="CA133" s="217">
        <v>13280</v>
      </c>
      <c r="CB133" s="204">
        <v>12533</v>
      </c>
      <c r="CC133" s="204">
        <v>10781112150</v>
      </c>
      <c r="CD133" s="204">
        <v>860217.99648926838</v>
      </c>
      <c r="CE133" s="204">
        <v>807</v>
      </c>
      <c r="CF133" s="204">
        <v>800</v>
      </c>
      <c r="CG133" s="204">
        <v>402133920</v>
      </c>
      <c r="CH133" s="204">
        <v>502667.4</v>
      </c>
      <c r="CI133" s="204">
        <v>1361</v>
      </c>
      <c r="CJ133" s="204">
        <v>1356</v>
      </c>
      <c r="CK133" s="204">
        <v>591357770</v>
      </c>
      <c r="CL133" s="204">
        <v>436104.55014749261</v>
      </c>
      <c r="CM133" s="204">
        <v>288</v>
      </c>
      <c r="CN133" s="204">
        <v>287</v>
      </c>
      <c r="CO133" s="204">
        <v>134423210</v>
      </c>
      <c r="CP133" s="204">
        <v>468373.55400696862</v>
      </c>
      <c r="CQ133" s="204">
        <v>1073</v>
      </c>
      <c r="CR133" s="204">
        <v>1069</v>
      </c>
      <c r="CS133" s="204">
        <v>456934560</v>
      </c>
      <c r="CT133" s="204">
        <v>427441.12254443404</v>
      </c>
      <c r="CU133" s="204">
        <v>31</v>
      </c>
      <c r="CV133" s="204">
        <v>31</v>
      </c>
      <c r="CW133" s="204">
        <v>13564870</v>
      </c>
      <c r="CX133" s="204">
        <v>437576.45161290321</v>
      </c>
      <c r="CY133" s="204">
        <v>2813</v>
      </c>
      <c r="CZ133" s="204">
        <v>2788</v>
      </c>
      <c r="DA133" s="204">
        <v>1205359220</v>
      </c>
      <c r="DB133" s="204">
        <v>432338.31420373026</v>
      </c>
      <c r="DC133" s="204">
        <v>246</v>
      </c>
      <c r="DD133" s="204">
        <v>233</v>
      </c>
      <c r="DE133" s="204">
        <v>48406380</v>
      </c>
      <c r="DF133" s="204">
        <v>207752.70386266094</v>
      </c>
      <c r="DG133" s="204">
        <v>2567</v>
      </c>
      <c r="DH133" s="204">
        <v>2555</v>
      </c>
      <c r="DI133" s="204">
        <v>1156952840</v>
      </c>
      <c r="DJ133" s="204">
        <v>452819.1154598826</v>
      </c>
      <c r="DK133" s="204">
        <v>9405</v>
      </c>
      <c r="DL133" s="204">
        <v>9405</v>
      </c>
      <c r="DM133" s="204">
        <v>8624623300</v>
      </c>
      <c r="DN133" s="204">
        <v>917025.3375863902</v>
      </c>
      <c r="DO133" s="204">
        <v>71</v>
      </c>
      <c r="DP133" s="204">
        <v>71</v>
      </c>
      <c r="DQ133" s="204">
        <v>39881960</v>
      </c>
      <c r="DR133" s="204">
        <v>561717.74647887319</v>
      </c>
      <c r="DS133" s="204">
        <v>3804</v>
      </c>
      <c r="DT133" s="204">
        <v>3057</v>
      </c>
      <c r="DU133" s="204">
        <v>2116606890</v>
      </c>
      <c r="DV133" s="204">
        <v>692380.4023552502</v>
      </c>
      <c r="DW133" s="204">
        <v>1027</v>
      </c>
      <c r="DX133" s="204">
        <v>1027</v>
      </c>
      <c r="DY133" s="204">
        <v>1016904250</v>
      </c>
      <c r="DZ133" s="204">
        <v>990169.66893865634</v>
      </c>
      <c r="EA133" s="204">
        <v>2777</v>
      </c>
      <c r="EB133" s="204">
        <v>2030</v>
      </c>
      <c r="EC133" s="204">
        <v>1099702640</v>
      </c>
      <c r="ED133" s="204">
        <v>541725.43842364533</v>
      </c>
    </row>
    <row r="134" spans="69:134">
      <c r="BQ134" s="209">
        <v>49</v>
      </c>
      <c r="BR134" s="96" t="s">
        <v>27</v>
      </c>
      <c r="BS134" s="217">
        <v>18618</v>
      </c>
      <c r="BT134" s="204">
        <v>17691</v>
      </c>
      <c r="BU134" s="204">
        <v>13201880720</v>
      </c>
      <c r="BV134" s="204">
        <v>746248.41557854274</v>
      </c>
      <c r="BW134" s="217">
        <v>2633</v>
      </c>
      <c r="BX134" s="204">
        <v>2608</v>
      </c>
      <c r="BY134" s="204">
        <v>1210655720</v>
      </c>
      <c r="BZ134" s="204">
        <v>464208.48159509205</v>
      </c>
      <c r="CA134" s="217">
        <v>15985</v>
      </c>
      <c r="CB134" s="204">
        <v>15083</v>
      </c>
      <c r="CC134" s="204">
        <v>11991225000</v>
      </c>
      <c r="CD134" s="204">
        <v>795015.91195385531</v>
      </c>
      <c r="CE134" s="204">
        <v>374</v>
      </c>
      <c r="CF134" s="204">
        <v>372</v>
      </c>
      <c r="CG134" s="204">
        <v>174138720</v>
      </c>
      <c r="CH134" s="204">
        <v>468114.83870967739</v>
      </c>
      <c r="CI134" s="204">
        <v>775</v>
      </c>
      <c r="CJ134" s="204">
        <v>769</v>
      </c>
      <c r="CK134" s="204">
        <v>363973850</v>
      </c>
      <c r="CL134" s="204">
        <v>473307.99739921978</v>
      </c>
      <c r="CM134" s="204">
        <v>210</v>
      </c>
      <c r="CN134" s="204">
        <v>209</v>
      </c>
      <c r="CO134" s="204">
        <v>97755440</v>
      </c>
      <c r="CP134" s="204">
        <v>467729.37799043063</v>
      </c>
      <c r="CQ134" s="204">
        <v>565</v>
      </c>
      <c r="CR134" s="204">
        <v>560</v>
      </c>
      <c r="CS134" s="204">
        <v>266218410</v>
      </c>
      <c r="CT134" s="204">
        <v>475390.01785714284</v>
      </c>
      <c r="CU134" s="204">
        <v>0</v>
      </c>
      <c r="CV134" s="204">
        <v>0</v>
      </c>
      <c r="CW134" s="204">
        <v>0</v>
      </c>
      <c r="CX134" s="204" t="s">
        <v>320</v>
      </c>
      <c r="CY134" s="204">
        <v>1484</v>
      </c>
      <c r="CZ134" s="204">
        <v>1467</v>
      </c>
      <c r="DA134" s="204">
        <v>672543150</v>
      </c>
      <c r="DB134" s="204">
        <v>458447.95501022495</v>
      </c>
      <c r="DC134" s="204">
        <v>137</v>
      </c>
      <c r="DD134" s="204">
        <v>128</v>
      </c>
      <c r="DE134" s="204">
        <v>26204740</v>
      </c>
      <c r="DF134" s="204">
        <v>204724.53125</v>
      </c>
      <c r="DG134" s="204">
        <v>1347</v>
      </c>
      <c r="DH134" s="204">
        <v>1339</v>
      </c>
      <c r="DI134" s="204">
        <v>646338410</v>
      </c>
      <c r="DJ134" s="204">
        <v>482702.32262882747</v>
      </c>
      <c r="DK134" s="204">
        <v>11954</v>
      </c>
      <c r="DL134" s="204">
        <v>11954</v>
      </c>
      <c r="DM134" s="204">
        <v>9866708020</v>
      </c>
      <c r="DN134" s="204">
        <v>825389.66203781159</v>
      </c>
      <c r="DO134" s="204">
        <v>82</v>
      </c>
      <c r="DP134" s="204">
        <v>82</v>
      </c>
      <c r="DQ134" s="204">
        <v>36591660</v>
      </c>
      <c r="DR134" s="204">
        <v>446239.75609756098</v>
      </c>
      <c r="DS134" s="204">
        <v>3949</v>
      </c>
      <c r="DT134" s="204">
        <v>3047</v>
      </c>
      <c r="DU134" s="204">
        <v>2087925320</v>
      </c>
      <c r="DV134" s="204">
        <v>685239.6849360026</v>
      </c>
      <c r="DW134" s="204">
        <v>1153</v>
      </c>
      <c r="DX134" s="204">
        <v>1153</v>
      </c>
      <c r="DY134" s="204">
        <v>1084899810</v>
      </c>
      <c r="DZ134" s="204">
        <v>940936.52211621858</v>
      </c>
      <c r="EA134" s="204">
        <v>2796</v>
      </c>
      <c r="EB134" s="204">
        <v>1894</v>
      </c>
      <c r="EC134" s="204">
        <v>1003025510</v>
      </c>
      <c r="ED134" s="204">
        <v>529580.52270327345</v>
      </c>
    </row>
    <row r="135" spans="69:134">
      <c r="BQ135" s="209">
        <v>50</v>
      </c>
      <c r="BR135" s="96" t="s">
        <v>16</v>
      </c>
      <c r="BS135" s="217">
        <v>16422</v>
      </c>
      <c r="BT135" s="204">
        <v>15444</v>
      </c>
      <c r="BU135" s="204">
        <v>11963538560</v>
      </c>
      <c r="BV135" s="204">
        <v>774639.89639989636</v>
      </c>
      <c r="BW135" s="217">
        <v>3370</v>
      </c>
      <c r="BX135" s="204">
        <v>3314</v>
      </c>
      <c r="BY135" s="204">
        <v>1683478070</v>
      </c>
      <c r="BZ135" s="204">
        <v>507989.76161738083</v>
      </c>
      <c r="CA135" s="217">
        <v>13052</v>
      </c>
      <c r="CB135" s="204">
        <v>12130</v>
      </c>
      <c r="CC135" s="204">
        <v>10280060490</v>
      </c>
      <c r="CD135" s="204">
        <v>847490.55976916733</v>
      </c>
      <c r="CE135" s="204">
        <v>534</v>
      </c>
      <c r="CF135" s="204">
        <v>528</v>
      </c>
      <c r="CG135" s="204">
        <v>268134980</v>
      </c>
      <c r="CH135" s="204">
        <v>507831.40151515149</v>
      </c>
      <c r="CI135" s="204">
        <v>930</v>
      </c>
      <c r="CJ135" s="204">
        <v>918</v>
      </c>
      <c r="CK135" s="204">
        <v>451425240</v>
      </c>
      <c r="CL135" s="204">
        <v>491748.62745098042</v>
      </c>
      <c r="CM135" s="204">
        <v>335</v>
      </c>
      <c r="CN135" s="204">
        <v>330</v>
      </c>
      <c r="CO135" s="204">
        <v>178748660</v>
      </c>
      <c r="CP135" s="204">
        <v>541662.60606060608</v>
      </c>
      <c r="CQ135" s="204">
        <v>595</v>
      </c>
      <c r="CR135" s="204">
        <v>588</v>
      </c>
      <c r="CS135" s="204">
        <v>272676580</v>
      </c>
      <c r="CT135" s="204">
        <v>463735.68027210882</v>
      </c>
      <c r="CU135" s="204">
        <v>0</v>
      </c>
      <c r="CV135" s="204">
        <v>0</v>
      </c>
      <c r="CW135" s="204">
        <v>0</v>
      </c>
      <c r="CX135" s="204" t="s">
        <v>320</v>
      </c>
      <c r="CY135" s="204">
        <v>1906</v>
      </c>
      <c r="CZ135" s="204">
        <v>1868</v>
      </c>
      <c r="DA135" s="204">
        <v>963917850</v>
      </c>
      <c r="DB135" s="204">
        <v>516015.97965738759</v>
      </c>
      <c r="DC135" s="204">
        <v>161</v>
      </c>
      <c r="DD135" s="204">
        <v>145</v>
      </c>
      <c r="DE135" s="204">
        <v>36641720</v>
      </c>
      <c r="DF135" s="204">
        <v>252701.5172413793</v>
      </c>
      <c r="DG135" s="204">
        <v>1745</v>
      </c>
      <c r="DH135" s="204">
        <v>1723</v>
      </c>
      <c r="DI135" s="204">
        <v>927276130</v>
      </c>
      <c r="DJ135" s="204">
        <v>538175.35113174701</v>
      </c>
      <c r="DK135" s="204">
        <v>9505</v>
      </c>
      <c r="DL135" s="204">
        <v>9505</v>
      </c>
      <c r="DM135" s="204">
        <v>8500809430</v>
      </c>
      <c r="DN135" s="204">
        <v>894351.33403471857</v>
      </c>
      <c r="DO135" s="204">
        <v>94</v>
      </c>
      <c r="DP135" s="204">
        <v>94</v>
      </c>
      <c r="DQ135" s="204">
        <v>39231660</v>
      </c>
      <c r="DR135" s="204">
        <v>417358.08510638296</v>
      </c>
      <c r="DS135" s="204">
        <v>3453</v>
      </c>
      <c r="DT135" s="204">
        <v>2531</v>
      </c>
      <c r="DU135" s="204">
        <v>1740019400</v>
      </c>
      <c r="DV135" s="204">
        <v>687482.97115764522</v>
      </c>
      <c r="DW135" s="204">
        <v>840</v>
      </c>
      <c r="DX135" s="204">
        <v>840</v>
      </c>
      <c r="DY135" s="204">
        <v>886602860</v>
      </c>
      <c r="DZ135" s="204">
        <v>1055479.5952380951</v>
      </c>
      <c r="EA135" s="204">
        <v>2613</v>
      </c>
      <c r="EB135" s="204">
        <v>1691</v>
      </c>
      <c r="EC135" s="204">
        <v>853416540</v>
      </c>
      <c r="ED135" s="204">
        <v>504681.57303370786</v>
      </c>
    </row>
    <row r="136" spans="69:134">
      <c r="BQ136" s="209">
        <v>51</v>
      </c>
      <c r="BR136" s="96" t="s">
        <v>48</v>
      </c>
      <c r="BS136" s="217">
        <v>21745</v>
      </c>
      <c r="BT136" s="204">
        <v>20625</v>
      </c>
      <c r="BU136" s="204">
        <v>16694298130</v>
      </c>
      <c r="BV136" s="204">
        <v>809420.51539393945</v>
      </c>
      <c r="BW136" s="217">
        <v>6327</v>
      </c>
      <c r="BX136" s="204">
        <v>6277</v>
      </c>
      <c r="BY136" s="204">
        <v>3184804280</v>
      </c>
      <c r="BZ136" s="204">
        <v>507376.81695077266</v>
      </c>
      <c r="CA136" s="217">
        <v>15418</v>
      </c>
      <c r="CB136" s="204">
        <v>14348</v>
      </c>
      <c r="CC136" s="204">
        <v>13509493850</v>
      </c>
      <c r="CD136" s="204">
        <v>941559.37064399221</v>
      </c>
      <c r="CE136" s="204">
        <v>847</v>
      </c>
      <c r="CF136" s="204">
        <v>841</v>
      </c>
      <c r="CG136" s="204">
        <v>395369110</v>
      </c>
      <c r="CH136" s="204">
        <v>470117.84780023783</v>
      </c>
      <c r="CI136" s="204">
        <v>1767</v>
      </c>
      <c r="CJ136" s="204">
        <v>1755</v>
      </c>
      <c r="CK136" s="204">
        <v>961750880</v>
      </c>
      <c r="CL136" s="204">
        <v>548006.19943019946</v>
      </c>
      <c r="CM136" s="204">
        <v>430</v>
      </c>
      <c r="CN136" s="204">
        <v>429</v>
      </c>
      <c r="CO136" s="204">
        <v>233215530</v>
      </c>
      <c r="CP136" s="204">
        <v>543625.9440559441</v>
      </c>
      <c r="CQ136" s="204">
        <v>1337</v>
      </c>
      <c r="CR136" s="204">
        <v>1326</v>
      </c>
      <c r="CS136" s="204">
        <v>728535350</v>
      </c>
      <c r="CT136" s="204">
        <v>549423.34087481152</v>
      </c>
      <c r="CU136" s="204">
        <v>38</v>
      </c>
      <c r="CV136" s="204">
        <v>38</v>
      </c>
      <c r="CW136" s="204">
        <v>21067200</v>
      </c>
      <c r="CX136" s="204">
        <v>554400</v>
      </c>
      <c r="CY136" s="204">
        <v>3675</v>
      </c>
      <c r="CZ136" s="204">
        <v>3643</v>
      </c>
      <c r="DA136" s="204">
        <v>1806617090</v>
      </c>
      <c r="DB136" s="204">
        <v>495914.65550370573</v>
      </c>
      <c r="DC136" s="204">
        <v>314</v>
      </c>
      <c r="DD136" s="204">
        <v>290</v>
      </c>
      <c r="DE136" s="204">
        <v>65282870</v>
      </c>
      <c r="DF136" s="204">
        <v>225113.3448275862</v>
      </c>
      <c r="DG136" s="204">
        <v>3361</v>
      </c>
      <c r="DH136" s="204">
        <v>3353</v>
      </c>
      <c r="DI136" s="204">
        <v>1741334220</v>
      </c>
      <c r="DJ136" s="204">
        <v>519336.18252311362</v>
      </c>
      <c r="DK136" s="204">
        <v>10806</v>
      </c>
      <c r="DL136" s="204">
        <v>10806</v>
      </c>
      <c r="DM136" s="204">
        <v>10675772480</v>
      </c>
      <c r="DN136" s="204">
        <v>987948.59152322786</v>
      </c>
      <c r="DO136" s="204">
        <v>112</v>
      </c>
      <c r="DP136" s="204">
        <v>112</v>
      </c>
      <c r="DQ136" s="204">
        <v>97668600</v>
      </c>
      <c r="DR136" s="204">
        <v>872041.07142857148</v>
      </c>
      <c r="DS136" s="204">
        <v>4500</v>
      </c>
      <c r="DT136" s="204">
        <v>3430</v>
      </c>
      <c r="DU136" s="204">
        <v>2736052770</v>
      </c>
      <c r="DV136" s="204">
        <v>797683.0233236152</v>
      </c>
      <c r="DW136" s="204">
        <v>1226</v>
      </c>
      <c r="DX136" s="204">
        <v>1226</v>
      </c>
      <c r="DY136" s="204">
        <v>1399562300</v>
      </c>
      <c r="DZ136" s="204">
        <v>1141567.9445350734</v>
      </c>
      <c r="EA136" s="204">
        <v>3274</v>
      </c>
      <c r="EB136" s="204">
        <v>2204</v>
      </c>
      <c r="EC136" s="204">
        <v>1336490470</v>
      </c>
      <c r="ED136" s="204">
        <v>606393.13520871138</v>
      </c>
    </row>
    <row r="137" spans="69:134">
      <c r="BQ137" s="209">
        <v>52</v>
      </c>
      <c r="BR137" s="96" t="s">
        <v>4</v>
      </c>
      <c r="BS137" s="217">
        <v>17967</v>
      </c>
      <c r="BT137" s="204">
        <v>17072</v>
      </c>
      <c r="BU137" s="204">
        <v>12809876930</v>
      </c>
      <c r="BV137" s="204">
        <v>750344.24379100278</v>
      </c>
      <c r="BW137" s="217">
        <v>4492</v>
      </c>
      <c r="BX137" s="204">
        <v>4440</v>
      </c>
      <c r="BY137" s="204">
        <v>2032875100</v>
      </c>
      <c r="BZ137" s="204">
        <v>457854.75225225225</v>
      </c>
      <c r="CA137" s="217">
        <v>13475</v>
      </c>
      <c r="CB137" s="204">
        <v>12632</v>
      </c>
      <c r="CC137" s="204">
        <v>10777001830</v>
      </c>
      <c r="CD137" s="204">
        <v>853150.87317922735</v>
      </c>
      <c r="CE137" s="204">
        <v>626</v>
      </c>
      <c r="CF137" s="204">
        <v>615</v>
      </c>
      <c r="CG137" s="204">
        <v>298822670</v>
      </c>
      <c r="CH137" s="204">
        <v>485890.52032520325</v>
      </c>
      <c r="CI137" s="204">
        <v>1114</v>
      </c>
      <c r="CJ137" s="204">
        <v>1107</v>
      </c>
      <c r="CK137" s="204">
        <v>527802230</v>
      </c>
      <c r="CL137" s="204">
        <v>476786.11562782293</v>
      </c>
      <c r="CM137" s="204">
        <v>272</v>
      </c>
      <c r="CN137" s="204">
        <v>271</v>
      </c>
      <c r="CO137" s="204">
        <v>137973130</v>
      </c>
      <c r="CP137" s="204">
        <v>509125.94095940958</v>
      </c>
      <c r="CQ137" s="204">
        <v>842</v>
      </c>
      <c r="CR137" s="204">
        <v>836</v>
      </c>
      <c r="CS137" s="204">
        <v>389829100</v>
      </c>
      <c r="CT137" s="204">
        <v>466302.75119617226</v>
      </c>
      <c r="CU137" s="204">
        <v>29</v>
      </c>
      <c r="CV137" s="204">
        <v>29</v>
      </c>
      <c r="CW137" s="204">
        <v>13641010</v>
      </c>
      <c r="CX137" s="204">
        <v>470379.6551724138</v>
      </c>
      <c r="CY137" s="204">
        <v>2723</v>
      </c>
      <c r="CZ137" s="204">
        <v>2689</v>
      </c>
      <c r="DA137" s="204">
        <v>1192609190</v>
      </c>
      <c r="DB137" s="204">
        <v>443514.01636296022</v>
      </c>
      <c r="DC137" s="204">
        <v>252</v>
      </c>
      <c r="DD137" s="204">
        <v>234</v>
      </c>
      <c r="DE137" s="204">
        <v>53726100</v>
      </c>
      <c r="DF137" s="204">
        <v>229598.71794871794</v>
      </c>
      <c r="DG137" s="204">
        <v>2471</v>
      </c>
      <c r="DH137" s="204">
        <v>2455</v>
      </c>
      <c r="DI137" s="204">
        <v>1138883090</v>
      </c>
      <c r="DJ137" s="204">
        <v>463903.49898167007</v>
      </c>
      <c r="DK137" s="204">
        <v>9380</v>
      </c>
      <c r="DL137" s="204">
        <v>9380</v>
      </c>
      <c r="DM137" s="204">
        <v>8530883070</v>
      </c>
      <c r="DN137" s="204">
        <v>909475.80703624734</v>
      </c>
      <c r="DO137" s="204">
        <v>125</v>
      </c>
      <c r="DP137" s="204">
        <v>125</v>
      </c>
      <c r="DQ137" s="204">
        <v>54502970</v>
      </c>
      <c r="DR137" s="204">
        <v>436023.76</v>
      </c>
      <c r="DS137" s="204">
        <v>3970</v>
      </c>
      <c r="DT137" s="204">
        <v>3127</v>
      </c>
      <c r="DU137" s="204">
        <v>2191615790</v>
      </c>
      <c r="DV137" s="204">
        <v>700868.49696194439</v>
      </c>
      <c r="DW137" s="204">
        <v>1117</v>
      </c>
      <c r="DX137" s="204">
        <v>1117</v>
      </c>
      <c r="DY137" s="204">
        <v>1133477710</v>
      </c>
      <c r="DZ137" s="204">
        <v>1014751.7547000896</v>
      </c>
      <c r="EA137" s="204">
        <v>2853</v>
      </c>
      <c r="EB137" s="204">
        <v>2010</v>
      </c>
      <c r="EC137" s="204">
        <v>1058138080</v>
      </c>
      <c r="ED137" s="204">
        <v>526436.85572139302</v>
      </c>
    </row>
    <row r="138" spans="69:134">
      <c r="BQ138" s="209">
        <v>53</v>
      </c>
      <c r="BR138" s="96" t="s">
        <v>22</v>
      </c>
      <c r="BS138" s="217">
        <v>10047</v>
      </c>
      <c r="BT138" s="204">
        <v>9617</v>
      </c>
      <c r="BU138" s="204">
        <v>7126763430</v>
      </c>
      <c r="BV138" s="204">
        <v>741058.89882499736</v>
      </c>
      <c r="BW138" s="217">
        <v>2121</v>
      </c>
      <c r="BX138" s="204">
        <v>2104</v>
      </c>
      <c r="BY138" s="204">
        <v>978020210</v>
      </c>
      <c r="BZ138" s="204">
        <v>464838.502851711</v>
      </c>
      <c r="CA138" s="217">
        <v>7926</v>
      </c>
      <c r="CB138" s="204">
        <v>7513</v>
      </c>
      <c r="CC138" s="204">
        <v>6148743220</v>
      </c>
      <c r="CD138" s="204">
        <v>818413.84533475304</v>
      </c>
      <c r="CE138" s="204">
        <v>355</v>
      </c>
      <c r="CF138" s="204">
        <v>352</v>
      </c>
      <c r="CG138" s="204">
        <v>152429400</v>
      </c>
      <c r="CH138" s="204">
        <v>433038.06818181818</v>
      </c>
      <c r="CI138" s="204">
        <v>573</v>
      </c>
      <c r="CJ138" s="204">
        <v>569</v>
      </c>
      <c r="CK138" s="204">
        <v>294422570</v>
      </c>
      <c r="CL138" s="204">
        <v>517438.61159929703</v>
      </c>
      <c r="CM138" s="204">
        <v>149</v>
      </c>
      <c r="CN138" s="204">
        <v>149</v>
      </c>
      <c r="CO138" s="204">
        <v>96982670</v>
      </c>
      <c r="CP138" s="204">
        <v>650890.40268456377</v>
      </c>
      <c r="CQ138" s="204">
        <v>424</v>
      </c>
      <c r="CR138" s="204">
        <v>420</v>
      </c>
      <c r="CS138" s="204">
        <v>197439900</v>
      </c>
      <c r="CT138" s="204">
        <v>470095</v>
      </c>
      <c r="CU138" s="204">
        <v>0</v>
      </c>
      <c r="CV138" s="204">
        <v>0</v>
      </c>
      <c r="CW138" s="204">
        <v>0</v>
      </c>
      <c r="CX138" s="204" t="s">
        <v>320</v>
      </c>
      <c r="CY138" s="204">
        <v>1193</v>
      </c>
      <c r="CZ138" s="204">
        <v>1183</v>
      </c>
      <c r="DA138" s="204">
        <v>531168240</v>
      </c>
      <c r="DB138" s="204">
        <v>449001.04818258662</v>
      </c>
      <c r="DC138" s="204">
        <v>111</v>
      </c>
      <c r="DD138" s="204">
        <v>102</v>
      </c>
      <c r="DE138" s="204">
        <v>25206980</v>
      </c>
      <c r="DF138" s="204">
        <v>247127.25490196078</v>
      </c>
      <c r="DG138" s="204">
        <v>1082</v>
      </c>
      <c r="DH138" s="204">
        <v>1081</v>
      </c>
      <c r="DI138" s="204">
        <v>505961260</v>
      </c>
      <c r="DJ138" s="204">
        <v>468049.26919518964</v>
      </c>
      <c r="DK138" s="204">
        <v>5880</v>
      </c>
      <c r="DL138" s="204">
        <v>5880</v>
      </c>
      <c r="DM138" s="204">
        <v>5152518640</v>
      </c>
      <c r="DN138" s="204">
        <v>876278.68027210888</v>
      </c>
      <c r="DO138" s="204">
        <v>50</v>
      </c>
      <c r="DP138" s="204">
        <v>50</v>
      </c>
      <c r="DQ138" s="204">
        <v>24787160</v>
      </c>
      <c r="DR138" s="204">
        <v>495743.2</v>
      </c>
      <c r="DS138" s="204">
        <v>1996</v>
      </c>
      <c r="DT138" s="204">
        <v>1583</v>
      </c>
      <c r="DU138" s="204">
        <v>971437420</v>
      </c>
      <c r="DV138" s="204">
        <v>613668.61655085278</v>
      </c>
      <c r="DW138" s="204">
        <v>554</v>
      </c>
      <c r="DX138" s="204">
        <v>554</v>
      </c>
      <c r="DY138" s="204">
        <v>476027080</v>
      </c>
      <c r="DZ138" s="204">
        <v>859254.65703971114</v>
      </c>
      <c r="EA138" s="204">
        <v>1442</v>
      </c>
      <c r="EB138" s="204">
        <v>1029</v>
      </c>
      <c r="EC138" s="204">
        <v>495410340</v>
      </c>
      <c r="ED138" s="204">
        <v>481448.33819241985</v>
      </c>
    </row>
    <row r="139" spans="69:134">
      <c r="BQ139" s="209">
        <v>54</v>
      </c>
      <c r="BR139" s="96" t="s">
        <v>28</v>
      </c>
      <c r="BS139" s="217">
        <v>16654</v>
      </c>
      <c r="BT139" s="204">
        <v>15715</v>
      </c>
      <c r="BU139" s="204">
        <v>11766210280</v>
      </c>
      <c r="BV139" s="204">
        <v>748724.80305440666</v>
      </c>
      <c r="BW139" s="217">
        <v>4703</v>
      </c>
      <c r="BX139" s="204">
        <v>4648</v>
      </c>
      <c r="BY139" s="204">
        <v>2250080670</v>
      </c>
      <c r="BZ139" s="204">
        <v>484096.52969018935</v>
      </c>
      <c r="CA139" s="217">
        <v>11951</v>
      </c>
      <c r="CB139" s="204">
        <v>11067</v>
      </c>
      <c r="CC139" s="204">
        <v>9516129610</v>
      </c>
      <c r="CD139" s="204">
        <v>859865.33026113675</v>
      </c>
      <c r="CE139" s="204">
        <v>845</v>
      </c>
      <c r="CF139" s="204">
        <v>840</v>
      </c>
      <c r="CG139" s="204">
        <v>419696310</v>
      </c>
      <c r="CH139" s="204">
        <v>499638.46428571426</v>
      </c>
      <c r="CI139" s="204">
        <v>1296</v>
      </c>
      <c r="CJ139" s="204">
        <v>1286</v>
      </c>
      <c r="CK139" s="204">
        <v>663221080</v>
      </c>
      <c r="CL139" s="204">
        <v>515724.0124416796</v>
      </c>
      <c r="CM139" s="204">
        <v>340</v>
      </c>
      <c r="CN139" s="204">
        <v>339</v>
      </c>
      <c r="CO139" s="204">
        <v>179843120</v>
      </c>
      <c r="CP139" s="204">
        <v>530510.67846607673</v>
      </c>
      <c r="CQ139" s="204">
        <v>956</v>
      </c>
      <c r="CR139" s="204">
        <v>947</v>
      </c>
      <c r="CS139" s="204">
        <v>483377960</v>
      </c>
      <c r="CT139" s="204">
        <v>510430.79197465681</v>
      </c>
      <c r="CU139" s="204">
        <v>1</v>
      </c>
      <c r="CV139" s="204">
        <v>1</v>
      </c>
      <c r="CW139" s="204">
        <v>115760</v>
      </c>
      <c r="CX139" s="204">
        <v>115760</v>
      </c>
      <c r="CY139" s="204">
        <v>2561</v>
      </c>
      <c r="CZ139" s="204">
        <v>2521</v>
      </c>
      <c r="DA139" s="204">
        <v>1167047520</v>
      </c>
      <c r="DB139" s="204">
        <v>462930.392701309</v>
      </c>
      <c r="DC139" s="204">
        <v>257</v>
      </c>
      <c r="DD139" s="204">
        <v>235</v>
      </c>
      <c r="DE139" s="204">
        <v>56828060</v>
      </c>
      <c r="DF139" s="204">
        <v>241821.53191489363</v>
      </c>
      <c r="DG139" s="204">
        <v>2304</v>
      </c>
      <c r="DH139" s="204">
        <v>2286</v>
      </c>
      <c r="DI139" s="204">
        <v>1110219460</v>
      </c>
      <c r="DJ139" s="204">
        <v>485660.30621172354</v>
      </c>
      <c r="DK139" s="204">
        <v>8458</v>
      </c>
      <c r="DL139" s="204">
        <v>8458</v>
      </c>
      <c r="DM139" s="204">
        <v>7879719610</v>
      </c>
      <c r="DN139" s="204">
        <v>931629.18065736583</v>
      </c>
      <c r="DO139" s="204">
        <v>64</v>
      </c>
      <c r="DP139" s="204">
        <v>64</v>
      </c>
      <c r="DQ139" s="204">
        <v>28050770</v>
      </c>
      <c r="DR139" s="204">
        <v>438293.28125</v>
      </c>
      <c r="DS139" s="204">
        <v>3429</v>
      </c>
      <c r="DT139" s="204">
        <v>2545</v>
      </c>
      <c r="DU139" s="204">
        <v>1608359230</v>
      </c>
      <c r="DV139" s="204">
        <v>631968.26326129667</v>
      </c>
      <c r="DW139" s="204">
        <v>917</v>
      </c>
      <c r="DX139" s="204">
        <v>917</v>
      </c>
      <c r="DY139" s="204">
        <v>829680410</v>
      </c>
      <c r="DZ139" s="204">
        <v>904776.8920392585</v>
      </c>
      <c r="EA139" s="204">
        <v>2512</v>
      </c>
      <c r="EB139" s="204">
        <v>1628</v>
      </c>
      <c r="EC139" s="204">
        <v>778678820</v>
      </c>
      <c r="ED139" s="204">
        <v>478303.94348894351</v>
      </c>
    </row>
    <row r="140" spans="69:134">
      <c r="BQ140" s="209">
        <v>55</v>
      </c>
      <c r="BR140" s="96" t="s">
        <v>17</v>
      </c>
      <c r="BS140" s="217">
        <v>17503</v>
      </c>
      <c r="BT140" s="204">
        <v>16514</v>
      </c>
      <c r="BU140" s="204">
        <v>13109269140</v>
      </c>
      <c r="BV140" s="204">
        <v>793827.60930119897</v>
      </c>
      <c r="BW140" s="217">
        <v>4192</v>
      </c>
      <c r="BX140" s="204">
        <v>4155</v>
      </c>
      <c r="BY140" s="204">
        <v>2157526790</v>
      </c>
      <c r="BZ140" s="204">
        <v>519260.35860409145</v>
      </c>
      <c r="CA140" s="217">
        <v>13311</v>
      </c>
      <c r="CB140" s="204">
        <v>12359</v>
      </c>
      <c r="CC140" s="204">
        <v>10951742350</v>
      </c>
      <c r="CD140" s="204">
        <v>886134.99069504009</v>
      </c>
      <c r="CE140" s="204">
        <v>550</v>
      </c>
      <c r="CF140" s="204">
        <v>544</v>
      </c>
      <c r="CG140" s="204">
        <v>287059510</v>
      </c>
      <c r="CH140" s="204">
        <v>527682.92279411759</v>
      </c>
      <c r="CI140" s="204">
        <v>1166</v>
      </c>
      <c r="CJ140" s="204">
        <v>1164</v>
      </c>
      <c r="CK140" s="204">
        <v>622475350</v>
      </c>
      <c r="CL140" s="204">
        <v>534772.63745704468</v>
      </c>
      <c r="CM140" s="204">
        <v>369</v>
      </c>
      <c r="CN140" s="204">
        <v>369</v>
      </c>
      <c r="CO140" s="204">
        <v>190084120</v>
      </c>
      <c r="CP140" s="204">
        <v>515133.11653116532</v>
      </c>
      <c r="CQ140" s="204">
        <v>797</v>
      </c>
      <c r="CR140" s="204">
        <v>795</v>
      </c>
      <c r="CS140" s="204">
        <v>432391230</v>
      </c>
      <c r="CT140" s="204">
        <v>543888.33962264156</v>
      </c>
      <c r="CU140" s="204">
        <v>0</v>
      </c>
      <c r="CV140" s="204">
        <v>0</v>
      </c>
      <c r="CW140" s="204">
        <v>0</v>
      </c>
      <c r="CX140" s="204" t="s">
        <v>320</v>
      </c>
      <c r="CY140" s="204">
        <v>2476</v>
      </c>
      <c r="CZ140" s="204">
        <v>2447</v>
      </c>
      <c r="DA140" s="204">
        <v>1247991930</v>
      </c>
      <c r="DB140" s="204">
        <v>510008.96199427871</v>
      </c>
      <c r="DC140" s="204">
        <v>223</v>
      </c>
      <c r="DD140" s="204">
        <v>206</v>
      </c>
      <c r="DE140" s="204">
        <v>58780130</v>
      </c>
      <c r="DF140" s="204">
        <v>285340.43689320388</v>
      </c>
      <c r="DG140" s="204">
        <v>2253</v>
      </c>
      <c r="DH140" s="204">
        <v>2241</v>
      </c>
      <c r="DI140" s="204">
        <v>1189211800</v>
      </c>
      <c r="DJ140" s="204">
        <v>530661.22266845161</v>
      </c>
      <c r="DK140" s="204">
        <v>9721</v>
      </c>
      <c r="DL140" s="204">
        <v>9721</v>
      </c>
      <c r="DM140" s="204">
        <v>9165396390</v>
      </c>
      <c r="DN140" s="204">
        <v>942845.01491616084</v>
      </c>
      <c r="DO140" s="204">
        <v>74</v>
      </c>
      <c r="DP140" s="204">
        <v>74</v>
      </c>
      <c r="DQ140" s="204">
        <v>30160300</v>
      </c>
      <c r="DR140" s="204">
        <v>407571.6216216216</v>
      </c>
      <c r="DS140" s="204">
        <v>3516</v>
      </c>
      <c r="DT140" s="204">
        <v>2564</v>
      </c>
      <c r="DU140" s="204">
        <v>1756185660</v>
      </c>
      <c r="DV140" s="204">
        <v>684939.80499219964</v>
      </c>
      <c r="DW140" s="204">
        <v>886</v>
      </c>
      <c r="DX140" s="204">
        <v>886</v>
      </c>
      <c r="DY140" s="204">
        <v>965863190</v>
      </c>
      <c r="DZ140" s="204">
        <v>1090139.0406320542</v>
      </c>
      <c r="EA140" s="204">
        <v>2630</v>
      </c>
      <c r="EB140" s="204">
        <v>1678</v>
      </c>
      <c r="EC140" s="204">
        <v>790322470</v>
      </c>
      <c r="ED140" s="204">
        <v>470990.74493444577</v>
      </c>
    </row>
    <row r="141" spans="69:134">
      <c r="BQ141" s="209">
        <v>56</v>
      </c>
      <c r="BR141" s="96" t="s">
        <v>10</v>
      </c>
      <c r="BS141" s="217">
        <v>11001</v>
      </c>
      <c r="BT141" s="204">
        <v>10385</v>
      </c>
      <c r="BU141" s="204">
        <v>7975776600</v>
      </c>
      <c r="BV141" s="204">
        <v>768009.30187770829</v>
      </c>
      <c r="BW141" s="217">
        <v>1700</v>
      </c>
      <c r="BX141" s="204">
        <v>1662</v>
      </c>
      <c r="BY141" s="204">
        <v>721064710</v>
      </c>
      <c r="BZ141" s="204">
        <v>433853.61612515041</v>
      </c>
      <c r="CA141" s="217">
        <v>9301</v>
      </c>
      <c r="CB141" s="204">
        <v>8723</v>
      </c>
      <c r="CC141" s="204">
        <v>7254711890</v>
      </c>
      <c r="CD141" s="204">
        <v>831676.24555772101</v>
      </c>
      <c r="CE141" s="204">
        <v>247</v>
      </c>
      <c r="CF141" s="204">
        <v>239</v>
      </c>
      <c r="CG141" s="204">
        <v>101850670</v>
      </c>
      <c r="CH141" s="204">
        <v>426153.43096234312</v>
      </c>
      <c r="CI141" s="204">
        <v>500</v>
      </c>
      <c r="CJ141" s="204">
        <v>492</v>
      </c>
      <c r="CK141" s="204">
        <v>218156390</v>
      </c>
      <c r="CL141" s="204">
        <v>443407.29674796748</v>
      </c>
      <c r="CM141" s="204">
        <v>113</v>
      </c>
      <c r="CN141" s="204">
        <v>111</v>
      </c>
      <c r="CO141" s="204">
        <v>50983220</v>
      </c>
      <c r="CP141" s="204">
        <v>459308.28828828828</v>
      </c>
      <c r="CQ141" s="204">
        <v>387</v>
      </c>
      <c r="CR141" s="204">
        <v>381</v>
      </c>
      <c r="CS141" s="204">
        <v>167173170</v>
      </c>
      <c r="CT141" s="204">
        <v>438774.7244094488</v>
      </c>
      <c r="CU141" s="204">
        <v>0</v>
      </c>
      <c r="CV141" s="204">
        <v>0</v>
      </c>
      <c r="CW141" s="204">
        <v>0</v>
      </c>
      <c r="CX141" s="204" t="s">
        <v>320</v>
      </c>
      <c r="CY141" s="204">
        <v>953</v>
      </c>
      <c r="CZ141" s="204">
        <v>931</v>
      </c>
      <c r="DA141" s="204">
        <v>401057650</v>
      </c>
      <c r="DB141" s="204">
        <v>430781.57894736843</v>
      </c>
      <c r="DC141" s="204">
        <v>125</v>
      </c>
      <c r="DD141" s="204">
        <v>110</v>
      </c>
      <c r="DE141" s="204">
        <v>22502830</v>
      </c>
      <c r="DF141" s="204">
        <v>204571.18181818182</v>
      </c>
      <c r="DG141" s="204">
        <v>828</v>
      </c>
      <c r="DH141" s="204">
        <v>821</v>
      </c>
      <c r="DI141" s="204">
        <v>378554820</v>
      </c>
      <c r="DJ141" s="204">
        <v>461089.91473812424</v>
      </c>
      <c r="DK141" s="204">
        <v>6881</v>
      </c>
      <c r="DL141" s="204">
        <v>6881</v>
      </c>
      <c r="DM141" s="204">
        <v>6040853340</v>
      </c>
      <c r="DN141" s="204">
        <v>877903.40648161608</v>
      </c>
      <c r="DO141" s="204">
        <v>59</v>
      </c>
      <c r="DP141" s="204">
        <v>59</v>
      </c>
      <c r="DQ141" s="204">
        <v>37314500</v>
      </c>
      <c r="DR141" s="204">
        <v>632449.15254237293</v>
      </c>
      <c r="DS141" s="204">
        <v>2361</v>
      </c>
      <c r="DT141" s="204">
        <v>1783</v>
      </c>
      <c r="DU141" s="204">
        <v>1176544050</v>
      </c>
      <c r="DV141" s="204">
        <v>659867.66685361753</v>
      </c>
      <c r="DW141" s="204">
        <v>689</v>
      </c>
      <c r="DX141" s="204">
        <v>689</v>
      </c>
      <c r="DY141" s="204">
        <v>663437750</v>
      </c>
      <c r="DZ141" s="204">
        <v>962899.49201741652</v>
      </c>
      <c r="EA141" s="204">
        <v>1672</v>
      </c>
      <c r="EB141" s="204">
        <v>1094</v>
      </c>
      <c r="EC141" s="204">
        <v>513106300</v>
      </c>
      <c r="ED141" s="204">
        <v>469018.55575868371</v>
      </c>
    </row>
    <row r="142" spans="69:134">
      <c r="BQ142" s="209">
        <v>57</v>
      </c>
      <c r="BR142" s="96" t="s">
        <v>49</v>
      </c>
      <c r="BS142" s="217">
        <v>8042</v>
      </c>
      <c r="BT142" s="204">
        <v>7655</v>
      </c>
      <c r="BU142" s="204">
        <v>6316970500</v>
      </c>
      <c r="BV142" s="204">
        <v>825208.42586544738</v>
      </c>
      <c r="BW142" s="217">
        <v>1362</v>
      </c>
      <c r="BX142" s="204">
        <v>1337</v>
      </c>
      <c r="BY142" s="204">
        <v>642760000</v>
      </c>
      <c r="BZ142" s="204">
        <v>480747.94315632014</v>
      </c>
      <c r="CA142" s="217">
        <v>6680</v>
      </c>
      <c r="CB142" s="204">
        <v>6318</v>
      </c>
      <c r="CC142" s="204">
        <v>5674210500</v>
      </c>
      <c r="CD142" s="204">
        <v>898102.32668566005</v>
      </c>
      <c r="CE142" s="204">
        <v>230</v>
      </c>
      <c r="CF142" s="204">
        <v>224</v>
      </c>
      <c r="CG142" s="204">
        <v>111829950</v>
      </c>
      <c r="CH142" s="204">
        <v>499240.84821428574</v>
      </c>
      <c r="CI142" s="204">
        <v>395</v>
      </c>
      <c r="CJ142" s="204">
        <v>389</v>
      </c>
      <c r="CK142" s="204">
        <v>192095500</v>
      </c>
      <c r="CL142" s="204">
        <v>493818.76606683806</v>
      </c>
      <c r="CM142" s="204">
        <v>82</v>
      </c>
      <c r="CN142" s="204">
        <v>82</v>
      </c>
      <c r="CO142" s="204">
        <v>34772110</v>
      </c>
      <c r="CP142" s="204">
        <v>424050.12195121951</v>
      </c>
      <c r="CQ142" s="204">
        <v>313</v>
      </c>
      <c r="CR142" s="204">
        <v>307</v>
      </c>
      <c r="CS142" s="204">
        <v>157323390</v>
      </c>
      <c r="CT142" s="204">
        <v>512454.03908794787</v>
      </c>
      <c r="CU142" s="204">
        <v>0</v>
      </c>
      <c r="CV142" s="204">
        <v>0</v>
      </c>
      <c r="CW142" s="204">
        <v>0</v>
      </c>
      <c r="CX142" s="204" t="s">
        <v>320</v>
      </c>
      <c r="CY142" s="204">
        <v>737</v>
      </c>
      <c r="CZ142" s="204">
        <v>724</v>
      </c>
      <c r="DA142" s="204">
        <v>338834550</v>
      </c>
      <c r="DB142" s="204">
        <v>468003.52209944749</v>
      </c>
      <c r="DC142" s="204">
        <v>62</v>
      </c>
      <c r="DD142" s="204">
        <v>57</v>
      </c>
      <c r="DE142" s="204">
        <v>14368140</v>
      </c>
      <c r="DF142" s="204">
        <v>252072.63157894736</v>
      </c>
      <c r="DG142" s="204">
        <v>675</v>
      </c>
      <c r="DH142" s="204">
        <v>667</v>
      </c>
      <c r="DI142" s="204">
        <v>324466410</v>
      </c>
      <c r="DJ142" s="204">
        <v>486456.38680659671</v>
      </c>
      <c r="DK142" s="204">
        <v>4995</v>
      </c>
      <c r="DL142" s="204">
        <v>4995</v>
      </c>
      <c r="DM142" s="204">
        <v>4602023200</v>
      </c>
      <c r="DN142" s="204">
        <v>921325.965965966</v>
      </c>
      <c r="DO142" s="204">
        <v>44</v>
      </c>
      <c r="DP142" s="204">
        <v>44</v>
      </c>
      <c r="DQ142" s="204">
        <v>37261490</v>
      </c>
      <c r="DR142" s="204">
        <v>846852.04545454541</v>
      </c>
      <c r="DS142" s="204">
        <v>1641</v>
      </c>
      <c r="DT142" s="204">
        <v>1279</v>
      </c>
      <c r="DU142" s="204">
        <v>1034925810</v>
      </c>
      <c r="DV142" s="204">
        <v>809167.95152462856</v>
      </c>
      <c r="DW142" s="204">
        <v>458</v>
      </c>
      <c r="DX142" s="204">
        <v>458</v>
      </c>
      <c r="DY142" s="204">
        <v>451519290</v>
      </c>
      <c r="DZ142" s="204">
        <v>985849.97816593887</v>
      </c>
      <c r="EA142" s="204">
        <v>1183</v>
      </c>
      <c r="EB142" s="204">
        <v>821</v>
      </c>
      <c r="EC142" s="204">
        <v>583406520</v>
      </c>
      <c r="ED142" s="204">
        <v>710604.77466504264</v>
      </c>
    </row>
    <row r="143" spans="69:134">
      <c r="BQ143" s="209">
        <v>58</v>
      </c>
      <c r="BR143" s="96" t="s">
        <v>29</v>
      </c>
      <c r="BS143" s="217">
        <v>9372</v>
      </c>
      <c r="BT143" s="204">
        <v>8902</v>
      </c>
      <c r="BU143" s="204">
        <v>6800394910</v>
      </c>
      <c r="BV143" s="204">
        <v>763917.64884295664</v>
      </c>
      <c r="BW143" s="217">
        <v>3060</v>
      </c>
      <c r="BX143" s="204">
        <v>3036</v>
      </c>
      <c r="BY143" s="204">
        <v>1508334900</v>
      </c>
      <c r="BZ143" s="204">
        <v>496816.50197628461</v>
      </c>
      <c r="CA143" s="217">
        <v>6312</v>
      </c>
      <c r="CB143" s="204">
        <v>5866</v>
      </c>
      <c r="CC143" s="204">
        <v>5292060010</v>
      </c>
      <c r="CD143" s="204">
        <v>902158.20150017051</v>
      </c>
      <c r="CE143" s="204">
        <v>614</v>
      </c>
      <c r="CF143" s="204">
        <v>610</v>
      </c>
      <c r="CG143" s="204">
        <v>315133950</v>
      </c>
      <c r="CH143" s="204">
        <v>516613.03278688522</v>
      </c>
      <c r="CI143" s="204">
        <v>894</v>
      </c>
      <c r="CJ143" s="204">
        <v>887</v>
      </c>
      <c r="CK143" s="204">
        <v>434375660</v>
      </c>
      <c r="CL143" s="204">
        <v>489713.25817361893</v>
      </c>
      <c r="CM143" s="204">
        <v>211</v>
      </c>
      <c r="CN143" s="204">
        <v>211</v>
      </c>
      <c r="CO143" s="204">
        <v>98141420</v>
      </c>
      <c r="CP143" s="204">
        <v>465125.21327014221</v>
      </c>
      <c r="CQ143" s="204">
        <v>683</v>
      </c>
      <c r="CR143" s="204">
        <v>676</v>
      </c>
      <c r="CS143" s="204">
        <v>336234240</v>
      </c>
      <c r="CT143" s="204">
        <v>497387.92899408285</v>
      </c>
      <c r="CU143" s="204">
        <v>0</v>
      </c>
      <c r="CV143" s="204">
        <v>0</v>
      </c>
      <c r="CW143" s="204">
        <v>0</v>
      </c>
      <c r="CX143" s="204" t="s">
        <v>320</v>
      </c>
      <c r="CY143" s="204">
        <v>1552</v>
      </c>
      <c r="CZ143" s="204">
        <v>1539</v>
      </c>
      <c r="DA143" s="204">
        <v>758825290</v>
      </c>
      <c r="DB143" s="204">
        <v>493063.8661468486</v>
      </c>
      <c r="DC143" s="204">
        <v>144</v>
      </c>
      <c r="DD143" s="204">
        <v>135</v>
      </c>
      <c r="DE143" s="204">
        <v>36088300</v>
      </c>
      <c r="DF143" s="204">
        <v>267320.74074074073</v>
      </c>
      <c r="DG143" s="204">
        <v>1408</v>
      </c>
      <c r="DH143" s="204">
        <v>1404</v>
      </c>
      <c r="DI143" s="204">
        <v>722736990</v>
      </c>
      <c r="DJ143" s="204">
        <v>514769.93589743588</v>
      </c>
      <c r="DK143" s="204">
        <v>4437</v>
      </c>
      <c r="DL143" s="204">
        <v>4437</v>
      </c>
      <c r="DM143" s="204">
        <v>4324806860</v>
      </c>
      <c r="DN143" s="204">
        <v>974714.18976786116</v>
      </c>
      <c r="DO143" s="204">
        <v>33</v>
      </c>
      <c r="DP143" s="204">
        <v>33</v>
      </c>
      <c r="DQ143" s="204">
        <v>19467470</v>
      </c>
      <c r="DR143" s="204">
        <v>589923.33333333337</v>
      </c>
      <c r="DS143" s="204">
        <v>1842</v>
      </c>
      <c r="DT143" s="204">
        <v>1396</v>
      </c>
      <c r="DU143" s="204">
        <v>947785680</v>
      </c>
      <c r="DV143" s="204">
        <v>678929.57020057307</v>
      </c>
      <c r="DW143" s="204">
        <v>571</v>
      </c>
      <c r="DX143" s="204">
        <v>571</v>
      </c>
      <c r="DY143" s="204">
        <v>579619990</v>
      </c>
      <c r="DZ143" s="204">
        <v>1015096.3047285464</v>
      </c>
      <c r="EA143" s="204">
        <v>1271</v>
      </c>
      <c r="EB143" s="204">
        <v>825</v>
      </c>
      <c r="EC143" s="204">
        <v>368165690</v>
      </c>
      <c r="ED143" s="204">
        <v>446261.44242424244</v>
      </c>
    </row>
    <row r="144" spans="69:134">
      <c r="BQ144" s="209">
        <v>59</v>
      </c>
      <c r="BR144" s="96" t="s">
        <v>23</v>
      </c>
      <c r="BS144" s="217">
        <v>67969</v>
      </c>
      <c r="BT144" s="204">
        <v>64322</v>
      </c>
      <c r="BU144" s="204">
        <v>50908284850</v>
      </c>
      <c r="BV144" s="204">
        <v>791459.91806846799</v>
      </c>
      <c r="BW144" s="217">
        <v>12023</v>
      </c>
      <c r="BX144" s="204">
        <v>11881</v>
      </c>
      <c r="BY144" s="204">
        <v>5770571920</v>
      </c>
      <c r="BZ144" s="204">
        <v>485697.49347698007</v>
      </c>
      <c r="CA144" s="217">
        <v>55946</v>
      </c>
      <c r="CB144" s="204">
        <v>52441</v>
      </c>
      <c r="CC144" s="204">
        <v>45137712930</v>
      </c>
      <c r="CD144" s="204">
        <v>860733.26080738357</v>
      </c>
      <c r="CE144" s="204">
        <v>1608</v>
      </c>
      <c r="CF144" s="204">
        <v>1586</v>
      </c>
      <c r="CG144" s="204">
        <v>805901130</v>
      </c>
      <c r="CH144" s="204">
        <v>508134.38209331653</v>
      </c>
      <c r="CI144" s="204">
        <v>2879</v>
      </c>
      <c r="CJ144" s="204">
        <v>2854</v>
      </c>
      <c r="CK144" s="204">
        <v>1446838250</v>
      </c>
      <c r="CL144" s="204">
        <v>506951.03363700071</v>
      </c>
      <c r="CM144" s="204">
        <v>903</v>
      </c>
      <c r="CN144" s="204">
        <v>895</v>
      </c>
      <c r="CO144" s="204">
        <v>454397380</v>
      </c>
      <c r="CP144" s="204">
        <v>507706.56983240222</v>
      </c>
      <c r="CQ144" s="204">
        <v>1976</v>
      </c>
      <c r="CR144" s="204">
        <v>1959</v>
      </c>
      <c r="CS144" s="204">
        <v>992440870</v>
      </c>
      <c r="CT144" s="204">
        <v>506605.85502807557</v>
      </c>
      <c r="CU144" s="204">
        <v>60</v>
      </c>
      <c r="CV144" s="204">
        <v>58</v>
      </c>
      <c r="CW144" s="204">
        <v>31225120</v>
      </c>
      <c r="CX144" s="204">
        <v>538364.13793103443</v>
      </c>
      <c r="CY144" s="204">
        <v>7476</v>
      </c>
      <c r="CZ144" s="204">
        <v>7383</v>
      </c>
      <c r="DA144" s="204">
        <v>3486607420</v>
      </c>
      <c r="DB144" s="204">
        <v>472248.05905458488</v>
      </c>
      <c r="DC144" s="204">
        <v>707</v>
      </c>
      <c r="DD144" s="204">
        <v>654</v>
      </c>
      <c r="DE144" s="204">
        <v>157585960</v>
      </c>
      <c r="DF144" s="204">
        <v>240957.12538226301</v>
      </c>
      <c r="DG144" s="204">
        <v>6769</v>
      </c>
      <c r="DH144" s="204">
        <v>6729</v>
      </c>
      <c r="DI144" s="204">
        <v>3329021460</v>
      </c>
      <c r="DJ144" s="204">
        <v>494727.51671868033</v>
      </c>
      <c r="DK144" s="204">
        <v>40666</v>
      </c>
      <c r="DL144" s="204">
        <v>40666</v>
      </c>
      <c r="DM144" s="204">
        <v>37417052760</v>
      </c>
      <c r="DN144" s="204">
        <v>920106.54502532829</v>
      </c>
      <c r="DO144" s="204">
        <v>324</v>
      </c>
      <c r="DP144" s="204">
        <v>324</v>
      </c>
      <c r="DQ144" s="204">
        <v>157374070</v>
      </c>
      <c r="DR144" s="204">
        <v>485722.43827160494</v>
      </c>
      <c r="DS144" s="204">
        <v>14956</v>
      </c>
      <c r="DT144" s="204">
        <v>11451</v>
      </c>
      <c r="DU144" s="204">
        <v>7563286100</v>
      </c>
      <c r="DV144" s="204">
        <v>660491.31953541178</v>
      </c>
      <c r="DW144" s="204">
        <v>4263</v>
      </c>
      <c r="DX144" s="204">
        <v>4263</v>
      </c>
      <c r="DY144" s="204">
        <v>3945096730</v>
      </c>
      <c r="DZ144" s="204">
        <v>925427.33520994603</v>
      </c>
      <c r="EA144" s="204">
        <v>10693</v>
      </c>
      <c r="EB144" s="204">
        <v>7188</v>
      </c>
      <c r="EC144" s="204">
        <v>3618189370</v>
      </c>
      <c r="ED144" s="204">
        <v>503365.24346132443</v>
      </c>
    </row>
    <row r="145" spans="69:134">
      <c r="BQ145" s="209">
        <v>60</v>
      </c>
      <c r="BR145" s="96" t="s">
        <v>50</v>
      </c>
      <c r="BS145" s="217">
        <v>8766</v>
      </c>
      <c r="BT145" s="204">
        <v>8338</v>
      </c>
      <c r="BU145" s="204">
        <v>6459284680</v>
      </c>
      <c r="BV145" s="204">
        <v>774680.34060925886</v>
      </c>
      <c r="BW145" s="217">
        <v>1405</v>
      </c>
      <c r="BX145" s="204">
        <v>1386</v>
      </c>
      <c r="BY145" s="204">
        <v>587127070</v>
      </c>
      <c r="BZ145" s="204">
        <v>423612.60461760464</v>
      </c>
      <c r="CA145" s="217">
        <v>7361</v>
      </c>
      <c r="CB145" s="204">
        <v>6952</v>
      </c>
      <c r="CC145" s="204">
        <v>5872157610</v>
      </c>
      <c r="CD145" s="204">
        <v>844671.69303797465</v>
      </c>
      <c r="CE145" s="204">
        <v>209</v>
      </c>
      <c r="CF145" s="204">
        <v>206</v>
      </c>
      <c r="CG145" s="204">
        <v>99103940</v>
      </c>
      <c r="CH145" s="204">
        <v>481087.08737864078</v>
      </c>
      <c r="CI145" s="204">
        <v>381</v>
      </c>
      <c r="CJ145" s="204">
        <v>374</v>
      </c>
      <c r="CK145" s="204">
        <v>148648710</v>
      </c>
      <c r="CL145" s="204">
        <v>397456.44385026739</v>
      </c>
      <c r="CM145" s="204">
        <v>95</v>
      </c>
      <c r="CN145" s="204">
        <v>93</v>
      </c>
      <c r="CO145" s="204">
        <v>38789830</v>
      </c>
      <c r="CP145" s="204">
        <v>417094.94623655913</v>
      </c>
      <c r="CQ145" s="204">
        <v>286</v>
      </c>
      <c r="CR145" s="204">
        <v>281</v>
      </c>
      <c r="CS145" s="204">
        <v>109858880</v>
      </c>
      <c r="CT145" s="204">
        <v>390956.86832740216</v>
      </c>
      <c r="CU145" s="204">
        <v>0</v>
      </c>
      <c r="CV145" s="204">
        <v>0</v>
      </c>
      <c r="CW145" s="204">
        <v>0</v>
      </c>
      <c r="CX145" s="204" t="s">
        <v>320</v>
      </c>
      <c r="CY145" s="204">
        <v>815</v>
      </c>
      <c r="CZ145" s="204">
        <v>806</v>
      </c>
      <c r="DA145" s="204">
        <v>339374420</v>
      </c>
      <c r="DB145" s="204">
        <v>421060.07444168732</v>
      </c>
      <c r="DC145" s="204">
        <v>84</v>
      </c>
      <c r="DD145" s="204">
        <v>78</v>
      </c>
      <c r="DE145" s="204">
        <v>11635320</v>
      </c>
      <c r="DF145" s="204">
        <v>149170.76923076922</v>
      </c>
      <c r="DG145" s="204">
        <v>731</v>
      </c>
      <c r="DH145" s="204">
        <v>728</v>
      </c>
      <c r="DI145" s="204">
        <v>327739100</v>
      </c>
      <c r="DJ145" s="204">
        <v>450191.07142857142</v>
      </c>
      <c r="DK145" s="204">
        <v>5416</v>
      </c>
      <c r="DL145" s="204">
        <v>5416</v>
      </c>
      <c r="DM145" s="204">
        <v>4816263940</v>
      </c>
      <c r="DN145" s="204">
        <v>889265.86779911374</v>
      </c>
      <c r="DO145" s="204">
        <v>47</v>
      </c>
      <c r="DP145" s="204">
        <v>47</v>
      </c>
      <c r="DQ145" s="204">
        <v>15904830</v>
      </c>
      <c r="DR145" s="204">
        <v>338400.63829787233</v>
      </c>
      <c r="DS145" s="204">
        <v>1898</v>
      </c>
      <c r="DT145" s="204">
        <v>1489</v>
      </c>
      <c r="DU145" s="204">
        <v>1039988840</v>
      </c>
      <c r="DV145" s="204">
        <v>698447.84419073199</v>
      </c>
      <c r="DW145" s="204">
        <v>523</v>
      </c>
      <c r="DX145" s="204">
        <v>523</v>
      </c>
      <c r="DY145" s="204">
        <v>503041290</v>
      </c>
      <c r="DZ145" s="204">
        <v>961838.03059273423</v>
      </c>
      <c r="EA145" s="204">
        <v>1375</v>
      </c>
      <c r="EB145" s="204">
        <v>966</v>
      </c>
      <c r="EC145" s="204">
        <v>536947550</v>
      </c>
      <c r="ED145" s="204">
        <v>555846.32505175984</v>
      </c>
    </row>
    <row r="146" spans="69:134">
      <c r="BQ146" s="209">
        <v>61</v>
      </c>
      <c r="BR146" s="96" t="s">
        <v>18</v>
      </c>
      <c r="BS146" s="217">
        <v>7681</v>
      </c>
      <c r="BT146" s="204">
        <v>7281</v>
      </c>
      <c r="BU146" s="204">
        <v>5853060300</v>
      </c>
      <c r="BV146" s="204">
        <v>803881.37618459004</v>
      </c>
      <c r="BW146" s="217">
        <v>1566</v>
      </c>
      <c r="BX146" s="204">
        <v>1542</v>
      </c>
      <c r="BY146" s="204">
        <v>761919800</v>
      </c>
      <c r="BZ146" s="204">
        <v>494111.41374837875</v>
      </c>
      <c r="CA146" s="217">
        <v>6115</v>
      </c>
      <c r="CB146" s="204">
        <v>5739</v>
      </c>
      <c r="CC146" s="204">
        <v>5091140500</v>
      </c>
      <c r="CD146" s="204">
        <v>887112.82453389093</v>
      </c>
      <c r="CE146" s="204">
        <v>258</v>
      </c>
      <c r="CF146" s="204">
        <v>258</v>
      </c>
      <c r="CG146" s="204">
        <v>143568460</v>
      </c>
      <c r="CH146" s="204">
        <v>556466.89922480623</v>
      </c>
      <c r="CI146" s="204">
        <v>453</v>
      </c>
      <c r="CJ146" s="204">
        <v>447</v>
      </c>
      <c r="CK146" s="204">
        <v>219243000</v>
      </c>
      <c r="CL146" s="204">
        <v>490476.51006711408</v>
      </c>
      <c r="CM146" s="204">
        <v>149</v>
      </c>
      <c r="CN146" s="204">
        <v>146</v>
      </c>
      <c r="CO146" s="204">
        <v>69404270</v>
      </c>
      <c r="CP146" s="204">
        <v>475371.71232876711</v>
      </c>
      <c r="CQ146" s="204">
        <v>304</v>
      </c>
      <c r="CR146" s="204">
        <v>301</v>
      </c>
      <c r="CS146" s="204">
        <v>149838730</v>
      </c>
      <c r="CT146" s="204">
        <v>497803.0897009967</v>
      </c>
      <c r="CU146" s="204">
        <v>0</v>
      </c>
      <c r="CV146" s="204">
        <v>0</v>
      </c>
      <c r="CW146" s="204">
        <v>0</v>
      </c>
      <c r="CX146" s="204" t="s">
        <v>320</v>
      </c>
      <c r="CY146" s="204">
        <v>855</v>
      </c>
      <c r="CZ146" s="204">
        <v>837</v>
      </c>
      <c r="DA146" s="204">
        <v>399108340</v>
      </c>
      <c r="DB146" s="204">
        <v>476831.94743130228</v>
      </c>
      <c r="DC146" s="204">
        <v>96</v>
      </c>
      <c r="DD146" s="204">
        <v>89</v>
      </c>
      <c r="DE146" s="204">
        <v>19853650</v>
      </c>
      <c r="DF146" s="204">
        <v>223074.7191011236</v>
      </c>
      <c r="DG146" s="204">
        <v>759</v>
      </c>
      <c r="DH146" s="204">
        <v>748</v>
      </c>
      <c r="DI146" s="204">
        <v>379254690</v>
      </c>
      <c r="DJ146" s="204">
        <v>507024.98663101601</v>
      </c>
      <c r="DK146" s="204">
        <v>4410</v>
      </c>
      <c r="DL146" s="204">
        <v>4410</v>
      </c>
      <c r="DM146" s="204">
        <v>4128429920</v>
      </c>
      <c r="DN146" s="204">
        <v>936151.90929705219</v>
      </c>
      <c r="DO146" s="204">
        <v>50</v>
      </c>
      <c r="DP146" s="204">
        <v>50</v>
      </c>
      <c r="DQ146" s="204">
        <v>18608260</v>
      </c>
      <c r="DR146" s="204">
        <v>372165.2</v>
      </c>
      <c r="DS146" s="204">
        <v>1655</v>
      </c>
      <c r="DT146" s="204">
        <v>1279</v>
      </c>
      <c r="DU146" s="204">
        <v>944102320</v>
      </c>
      <c r="DV146" s="204">
        <v>738156.62236121972</v>
      </c>
      <c r="DW146" s="204">
        <v>458</v>
      </c>
      <c r="DX146" s="204">
        <v>458</v>
      </c>
      <c r="DY146" s="204">
        <v>477026310</v>
      </c>
      <c r="DZ146" s="204">
        <v>1041542.1615720524</v>
      </c>
      <c r="EA146" s="204">
        <v>1197</v>
      </c>
      <c r="EB146" s="204">
        <v>821</v>
      </c>
      <c r="EC146" s="204">
        <v>467076010</v>
      </c>
      <c r="ED146" s="204">
        <v>568911.09622411698</v>
      </c>
    </row>
    <row r="147" spans="69:134">
      <c r="BQ147" s="209">
        <v>62</v>
      </c>
      <c r="BR147" s="96" t="s">
        <v>19</v>
      </c>
      <c r="BS147" s="217">
        <v>11546</v>
      </c>
      <c r="BT147" s="204">
        <v>10973</v>
      </c>
      <c r="BU147" s="204">
        <v>8009663450</v>
      </c>
      <c r="BV147" s="204">
        <v>729942.90075640206</v>
      </c>
      <c r="BW147" s="217">
        <v>1802</v>
      </c>
      <c r="BX147" s="204">
        <v>1775</v>
      </c>
      <c r="BY147" s="204">
        <v>739649240</v>
      </c>
      <c r="BZ147" s="204">
        <v>416703.79718309856</v>
      </c>
      <c r="CA147" s="217">
        <v>9744</v>
      </c>
      <c r="CB147" s="204">
        <v>9198</v>
      </c>
      <c r="CC147" s="204">
        <v>7270014210</v>
      </c>
      <c r="CD147" s="204">
        <v>790390.75994781475</v>
      </c>
      <c r="CE147" s="204">
        <v>264</v>
      </c>
      <c r="CF147" s="204">
        <v>262</v>
      </c>
      <c r="CG147" s="204">
        <v>108177760</v>
      </c>
      <c r="CH147" s="204">
        <v>412892.21374045801</v>
      </c>
      <c r="CI147" s="204">
        <v>546</v>
      </c>
      <c r="CJ147" s="204">
        <v>539</v>
      </c>
      <c r="CK147" s="204">
        <v>232554540</v>
      </c>
      <c r="CL147" s="204">
        <v>431455.547309833</v>
      </c>
      <c r="CM147" s="204">
        <v>171</v>
      </c>
      <c r="CN147" s="204">
        <v>171</v>
      </c>
      <c r="CO147" s="204">
        <v>72520320</v>
      </c>
      <c r="CP147" s="204">
        <v>424095.43859649124</v>
      </c>
      <c r="CQ147" s="204">
        <v>375</v>
      </c>
      <c r="CR147" s="204">
        <v>368</v>
      </c>
      <c r="CS147" s="204">
        <v>160034220</v>
      </c>
      <c r="CT147" s="204">
        <v>434875.59782608697</v>
      </c>
      <c r="CU147" s="204">
        <v>1</v>
      </c>
      <c r="CV147" s="204">
        <v>1</v>
      </c>
      <c r="CW147" s="204">
        <v>271840</v>
      </c>
      <c r="CX147" s="204">
        <v>271840</v>
      </c>
      <c r="CY147" s="204">
        <v>991</v>
      </c>
      <c r="CZ147" s="204">
        <v>973</v>
      </c>
      <c r="DA147" s="204">
        <v>398645100</v>
      </c>
      <c r="DB147" s="204">
        <v>409707.19424460432</v>
      </c>
      <c r="DC147" s="204">
        <v>128</v>
      </c>
      <c r="DD147" s="204">
        <v>121</v>
      </c>
      <c r="DE147" s="204">
        <v>27103860</v>
      </c>
      <c r="DF147" s="204">
        <v>223998.84297520661</v>
      </c>
      <c r="DG147" s="204">
        <v>863</v>
      </c>
      <c r="DH147" s="204">
        <v>852</v>
      </c>
      <c r="DI147" s="204">
        <v>371541240</v>
      </c>
      <c r="DJ147" s="204">
        <v>436081.26760563382</v>
      </c>
      <c r="DK147" s="204">
        <v>6989</v>
      </c>
      <c r="DL147" s="204">
        <v>6989</v>
      </c>
      <c r="DM147" s="204">
        <v>5991196590</v>
      </c>
      <c r="DN147" s="204">
        <v>857232.30648161401</v>
      </c>
      <c r="DO147" s="204">
        <v>62</v>
      </c>
      <c r="DP147" s="204">
        <v>62</v>
      </c>
      <c r="DQ147" s="204">
        <v>28465850</v>
      </c>
      <c r="DR147" s="204">
        <v>459126.61290322582</v>
      </c>
      <c r="DS147" s="204">
        <v>2693</v>
      </c>
      <c r="DT147" s="204">
        <v>2147</v>
      </c>
      <c r="DU147" s="204">
        <v>1250351770</v>
      </c>
      <c r="DV147" s="204">
        <v>582371.57428970654</v>
      </c>
      <c r="DW147" s="204">
        <v>827</v>
      </c>
      <c r="DX147" s="204">
        <v>827</v>
      </c>
      <c r="DY147" s="204">
        <v>703656680</v>
      </c>
      <c r="DZ147" s="204">
        <v>850854.51027811365</v>
      </c>
      <c r="EA147" s="204">
        <v>1866</v>
      </c>
      <c r="EB147" s="204">
        <v>1320</v>
      </c>
      <c r="EC147" s="204">
        <v>546695090</v>
      </c>
      <c r="ED147" s="204">
        <v>414162.94696969696</v>
      </c>
    </row>
    <row r="148" spans="69:134">
      <c r="BQ148" s="209">
        <v>63</v>
      </c>
      <c r="BR148" s="96" t="s">
        <v>30</v>
      </c>
      <c r="BS148" s="217">
        <v>8349</v>
      </c>
      <c r="BT148" s="204">
        <v>7949</v>
      </c>
      <c r="BU148" s="204">
        <v>6028220800</v>
      </c>
      <c r="BV148" s="204">
        <v>758362.15876210842</v>
      </c>
      <c r="BW148" s="217">
        <v>2142</v>
      </c>
      <c r="BX148" s="204">
        <v>2118</v>
      </c>
      <c r="BY148" s="204">
        <v>953721090</v>
      </c>
      <c r="BZ148" s="204">
        <v>450293.24362606235</v>
      </c>
      <c r="CA148" s="217">
        <v>6207</v>
      </c>
      <c r="CB148" s="204">
        <v>5831</v>
      </c>
      <c r="CC148" s="204">
        <v>5074499710</v>
      </c>
      <c r="CD148" s="204">
        <v>870262.3409363745</v>
      </c>
      <c r="CE148" s="204">
        <v>336</v>
      </c>
      <c r="CF148" s="204">
        <v>334</v>
      </c>
      <c r="CG148" s="204">
        <v>137648220</v>
      </c>
      <c r="CH148" s="204">
        <v>412120.41916167666</v>
      </c>
      <c r="CI148" s="204">
        <v>594</v>
      </c>
      <c r="CJ148" s="204">
        <v>591</v>
      </c>
      <c r="CK148" s="204">
        <v>289024370</v>
      </c>
      <c r="CL148" s="204">
        <v>489042.92724196275</v>
      </c>
      <c r="CM148" s="204">
        <v>172</v>
      </c>
      <c r="CN148" s="204">
        <v>172</v>
      </c>
      <c r="CO148" s="204">
        <v>88557180</v>
      </c>
      <c r="CP148" s="204">
        <v>514867.32558139536</v>
      </c>
      <c r="CQ148" s="204">
        <v>422</v>
      </c>
      <c r="CR148" s="204">
        <v>419</v>
      </c>
      <c r="CS148" s="204">
        <v>200467190</v>
      </c>
      <c r="CT148" s="204">
        <v>478441.98090692126</v>
      </c>
      <c r="CU148" s="204">
        <v>0</v>
      </c>
      <c r="CV148" s="204">
        <v>0</v>
      </c>
      <c r="CW148" s="204">
        <v>0</v>
      </c>
      <c r="CX148" s="204" t="s">
        <v>320</v>
      </c>
      <c r="CY148" s="204">
        <v>1212</v>
      </c>
      <c r="CZ148" s="204">
        <v>1193</v>
      </c>
      <c r="DA148" s="204">
        <v>527048500</v>
      </c>
      <c r="DB148" s="204">
        <v>441784.15758591786</v>
      </c>
      <c r="DC148" s="204">
        <v>128</v>
      </c>
      <c r="DD148" s="204">
        <v>118</v>
      </c>
      <c r="DE148" s="204">
        <v>24991880</v>
      </c>
      <c r="DF148" s="204">
        <v>211795.59322033898</v>
      </c>
      <c r="DG148" s="204">
        <v>1084</v>
      </c>
      <c r="DH148" s="204">
        <v>1075</v>
      </c>
      <c r="DI148" s="204">
        <v>502056620</v>
      </c>
      <c r="DJ148" s="204">
        <v>467029.41395348834</v>
      </c>
      <c r="DK148" s="204">
        <v>4448</v>
      </c>
      <c r="DL148" s="204">
        <v>4448</v>
      </c>
      <c r="DM148" s="204">
        <v>4128358060</v>
      </c>
      <c r="DN148" s="204">
        <v>928138.05305755395</v>
      </c>
      <c r="DO148" s="204">
        <v>44</v>
      </c>
      <c r="DP148" s="204">
        <v>44</v>
      </c>
      <c r="DQ148" s="204">
        <v>11379100</v>
      </c>
      <c r="DR148" s="204">
        <v>258615.90909090909</v>
      </c>
      <c r="DS148" s="204">
        <v>1715</v>
      </c>
      <c r="DT148" s="204">
        <v>1339</v>
      </c>
      <c r="DU148" s="204">
        <v>934762550</v>
      </c>
      <c r="DV148" s="204">
        <v>698104.96639283048</v>
      </c>
      <c r="DW148" s="204">
        <v>436</v>
      </c>
      <c r="DX148" s="204">
        <v>436</v>
      </c>
      <c r="DY148" s="204">
        <v>404787710</v>
      </c>
      <c r="DZ148" s="204">
        <v>928412.17889908259</v>
      </c>
      <c r="EA148" s="204">
        <v>1279</v>
      </c>
      <c r="EB148" s="204">
        <v>903</v>
      </c>
      <c r="EC148" s="204">
        <v>529974840</v>
      </c>
      <c r="ED148" s="204">
        <v>586904.58471760794</v>
      </c>
    </row>
    <row r="149" spans="69:134">
      <c r="BQ149" s="209">
        <v>64</v>
      </c>
      <c r="BR149" s="96" t="s">
        <v>51</v>
      </c>
      <c r="BS149" s="217">
        <v>8672</v>
      </c>
      <c r="BT149" s="204">
        <v>8248</v>
      </c>
      <c r="BU149" s="204">
        <v>6729356610</v>
      </c>
      <c r="BV149" s="204">
        <v>815877.37754607177</v>
      </c>
      <c r="BW149" s="217">
        <v>1046</v>
      </c>
      <c r="BX149" s="204">
        <v>1024</v>
      </c>
      <c r="BY149" s="204">
        <v>461823780</v>
      </c>
      <c r="BZ149" s="204">
        <v>450999.78515625</v>
      </c>
      <c r="CA149" s="217">
        <v>7626</v>
      </c>
      <c r="CB149" s="204">
        <v>7224</v>
      </c>
      <c r="CC149" s="204">
        <v>6267532830</v>
      </c>
      <c r="CD149" s="204">
        <v>867598.67524916946</v>
      </c>
      <c r="CE149" s="204">
        <v>148</v>
      </c>
      <c r="CF149" s="204">
        <v>145</v>
      </c>
      <c r="CG149" s="204">
        <v>59006890</v>
      </c>
      <c r="CH149" s="204">
        <v>406944.06896551722</v>
      </c>
      <c r="CI149" s="204">
        <v>280</v>
      </c>
      <c r="CJ149" s="204">
        <v>273</v>
      </c>
      <c r="CK149" s="204">
        <v>119098020</v>
      </c>
      <c r="CL149" s="204">
        <v>436256.48351648351</v>
      </c>
      <c r="CM149" s="204">
        <v>94</v>
      </c>
      <c r="CN149" s="204">
        <v>92</v>
      </c>
      <c r="CO149" s="204">
        <v>45260280</v>
      </c>
      <c r="CP149" s="204">
        <v>491959.5652173913</v>
      </c>
      <c r="CQ149" s="204">
        <v>186</v>
      </c>
      <c r="CR149" s="204">
        <v>181</v>
      </c>
      <c r="CS149" s="204">
        <v>73837740</v>
      </c>
      <c r="CT149" s="204">
        <v>407943.31491712708</v>
      </c>
      <c r="CU149" s="204">
        <v>6</v>
      </c>
      <c r="CV149" s="204">
        <v>6</v>
      </c>
      <c r="CW149" s="204">
        <v>2970440</v>
      </c>
      <c r="CX149" s="204">
        <v>495073.33333333331</v>
      </c>
      <c r="CY149" s="204">
        <v>612</v>
      </c>
      <c r="CZ149" s="204">
        <v>600</v>
      </c>
      <c r="DA149" s="204">
        <v>280748430</v>
      </c>
      <c r="DB149" s="204">
        <v>467914.05</v>
      </c>
      <c r="DC149" s="204">
        <v>72</v>
      </c>
      <c r="DD149" s="204">
        <v>64</v>
      </c>
      <c r="DE149" s="204">
        <v>17542340</v>
      </c>
      <c r="DF149" s="204">
        <v>274099.0625</v>
      </c>
      <c r="DG149" s="204">
        <v>540</v>
      </c>
      <c r="DH149" s="204">
        <v>536</v>
      </c>
      <c r="DI149" s="204">
        <v>263206090</v>
      </c>
      <c r="DJ149" s="204">
        <v>491056.13805970148</v>
      </c>
      <c r="DK149" s="204">
        <v>5735</v>
      </c>
      <c r="DL149" s="204">
        <v>5735</v>
      </c>
      <c r="DM149" s="204">
        <v>5127226680</v>
      </c>
      <c r="DN149" s="204">
        <v>894023.83260680037</v>
      </c>
      <c r="DO149" s="204">
        <v>30</v>
      </c>
      <c r="DP149" s="204">
        <v>30</v>
      </c>
      <c r="DQ149" s="204">
        <v>16322680</v>
      </c>
      <c r="DR149" s="204">
        <v>544089.33333333337</v>
      </c>
      <c r="DS149" s="204">
        <v>1861</v>
      </c>
      <c r="DT149" s="204">
        <v>1459</v>
      </c>
      <c r="DU149" s="204">
        <v>1123983470</v>
      </c>
      <c r="DV149" s="204">
        <v>770379.34886908846</v>
      </c>
      <c r="DW149" s="204">
        <v>594</v>
      </c>
      <c r="DX149" s="204">
        <v>594</v>
      </c>
      <c r="DY149" s="204">
        <v>640407080</v>
      </c>
      <c r="DZ149" s="204">
        <v>1078126.3973063973</v>
      </c>
      <c r="EA149" s="204">
        <v>1267</v>
      </c>
      <c r="EB149" s="204">
        <v>865</v>
      </c>
      <c r="EC149" s="204">
        <v>483576390</v>
      </c>
      <c r="ED149" s="204">
        <v>559047.84971098264</v>
      </c>
    </row>
    <row r="150" spans="69:134">
      <c r="BQ150" s="209">
        <v>65</v>
      </c>
      <c r="BR150" s="96" t="s">
        <v>11</v>
      </c>
      <c r="BS150" s="217">
        <v>4323</v>
      </c>
      <c r="BT150" s="204">
        <v>4121</v>
      </c>
      <c r="BU150" s="204">
        <v>3207768820</v>
      </c>
      <c r="BV150" s="204">
        <v>778395.73404513462</v>
      </c>
      <c r="BW150" s="217">
        <v>832</v>
      </c>
      <c r="BX150" s="204">
        <v>823</v>
      </c>
      <c r="BY150" s="204">
        <v>383435470</v>
      </c>
      <c r="BZ150" s="204">
        <v>465899.72053462942</v>
      </c>
      <c r="CA150" s="217">
        <v>3491</v>
      </c>
      <c r="CB150" s="204">
        <v>3298</v>
      </c>
      <c r="CC150" s="204">
        <v>2824333350</v>
      </c>
      <c r="CD150" s="204">
        <v>856377.6076409946</v>
      </c>
      <c r="CE150" s="204">
        <v>173</v>
      </c>
      <c r="CF150" s="204">
        <v>172</v>
      </c>
      <c r="CG150" s="204">
        <v>85738330</v>
      </c>
      <c r="CH150" s="204">
        <v>498478.66279069765</v>
      </c>
      <c r="CI150" s="204">
        <v>250</v>
      </c>
      <c r="CJ150" s="204">
        <v>249</v>
      </c>
      <c r="CK150" s="204">
        <v>119019410</v>
      </c>
      <c r="CL150" s="204">
        <v>477989.5983935743</v>
      </c>
      <c r="CM150" s="204">
        <v>92</v>
      </c>
      <c r="CN150" s="204">
        <v>91</v>
      </c>
      <c r="CO150" s="204">
        <v>35254410</v>
      </c>
      <c r="CP150" s="204">
        <v>387411.09890109889</v>
      </c>
      <c r="CQ150" s="204">
        <v>158</v>
      </c>
      <c r="CR150" s="204">
        <v>158</v>
      </c>
      <c r="CS150" s="204">
        <v>83765000</v>
      </c>
      <c r="CT150" s="204">
        <v>530158.22784810129</v>
      </c>
      <c r="CU150" s="204">
        <v>0</v>
      </c>
      <c r="CV150" s="204">
        <v>0</v>
      </c>
      <c r="CW150" s="204">
        <v>0</v>
      </c>
      <c r="CX150" s="204" t="s">
        <v>320</v>
      </c>
      <c r="CY150" s="204">
        <v>409</v>
      </c>
      <c r="CZ150" s="204">
        <v>402</v>
      </c>
      <c r="DA150" s="204">
        <v>178677730</v>
      </c>
      <c r="DB150" s="204">
        <v>444471.96517412935</v>
      </c>
      <c r="DC150" s="204">
        <v>41</v>
      </c>
      <c r="DD150" s="204">
        <v>35</v>
      </c>
      <c r="DE150" s="204">
        <v>5700510</v>
      </c>
      <c r="DF150" s="204">
        <v>162871.71428571429</v>
      </c>
      <c r="DG150" s="204">
        <v>368</v>
      </c>
      <c r="DH150" s="204">
        <v>367</v>
      </c>
      <c r="DI150" s="204">
        <v>172977220</v>
      </c>
      <c r="DJ150" s="204">
        <v>471327.57493188011</v>
      </c>
      <c r="DK150" s="204">
        <v>2432</v>
      </c>
      <c r="DL150" s="204">
        <v>2432</v>
      </c>
      <c r="DM150" s="204">
        <v>2215138340</v>
      </c>
      <c r="DN150" s="204">
        <v>910829.90953947371</v>
      </c>
      <c r="DO150" s="204">
        <v>19</v>
      </c>
      <c r="DP150" s="204">
        <v>19</v>
      </c>
      <c r="DQ150" s="204">
        <v>7187780</v>
      </c>
      <c r="DR150" s="204">
        <v>378304.21052631579</v>
      </c>
      <c r="DS150" s="204">
        <v>1040</v>
      </c>
      <c r="DT150" s="204">
        <v>847</v>
      </c>
      <c r="DU150" s="204">
        <v>602007230</v>
      </c>
      <c r="DV150" s="204">
        <v>710752.3376623377</v>
      </c>
      <c r="DW150" s="204">
        <v>324</v>
      </c>
      <c r="DX150" s="204">
        <v>324</v>
      </c>
      <c r="DY150" s="204">
        <v>313001430</v>
      </c>
      <c r="DZ150" s="204">
        <v>966053.79629629629</v>
      </c>
      <c r="EA150" s="204">
        <v>716</v>
      </c>
      <c r="EB150" s="204">
        <v>523</v>
      </c>
      <c r="EC150" s="204">
        <v>289005800</v>
      </c>
      <c r="ED150" s="204">
        <v>552592.35181644361</v>
      </c>
    </row>
    <row r="151" spans="69:134">
      <c r="BQ151" s="209">
        <v>66</v>
      </c>
      <c r="BR151" s="96" t="s">
        <v>5</v>
      </c>
      <c r="BS151" s="217">
        <v>4448</v>
      </c>
      <c r="BT151" s="204">
        <v>4212</v>
      </c>
      <c r="BU151" s="204">
        <v>2918815170</v>
      </c>
      <c r="BV151" s="204">
        <v>692976.06125356129</v>
      </c>
      <c r="BW151" s="217">
        <v>2123</v>
      </c>
      <c r="BX151" s="204">
        <v>2089</v>
      </c>
      <c r="BY151" s="204">
        <v>983593020</v>
      </c>
      <c r="BZ151" s="204">
        <v>470843.95404499763</v>
      </c>
      <c r="CA151" s="217">
        <v>2325</v>
      </c>
      <c r="CB151" s="204">
        <v>2123</v>
      </c>
      <c r="CC151" s="204">
        <v>1935222150</v>
      </c>
      <c r="CD151" s="204">
        <v>911550.70654733863</v>
      </c>
      <c r="CE151" s="204">
        <v>306</v>
      </c>
      <c r="CF151" s="204">
        <v>302</v>
      </c>
      <c r="CG151" s="204">
        <v>136365160</v>
      </c>
      <c r="CH151" s="204">
        <v>451540.26490066224</v>
      </c>
      <c r="CI151" s="204">
        <v>341</v>
      </c>
      <c r="CJ151" s="204">
        <v>340</v>
      </c>
      <c r="CK151" s="204">
        <v>145842470</v>
      </c>
      <c r="CL151" s="204">
        <v>428948.4411764706</v>
      </c>
      <c r="CM151" s="204">
        <v>3</v>
      </c>
      <c r="CN151" s="204">
        <v>3</v>
      </c>
      <c r="CO151" s="204">
        <v>528800</v>
      </c>
      <c r="CP151" s="204">
        <v>176266.66666666666</v>
      </c>
      <c r="CQ151" s="204">
        <v>338</v>
      </c>
      <c r="CR151" s="204">
        <v>337</v>
      </c>
      <c r="CS151" s="204">
        <v>145313670</v>
      </c>
      <c r="CT151" s="204">
        <v>431197.83382789319</v>
      </c>
      <c r="CU151" s="204">
        <v>292</v>
      </c>
      <c r="CV151" s="204">
        <v>290</v>
      </c>
      <c r="CW151" s="204">
        <v>147932170</v>
      </c>
      <c r="CX151" s="204">
        <v>510110.93103448278</v>
      </c>
      <c r="CY151" s="204">
        <v>1184</v>
      </c>
      <c r="CZ151" s="204">
        <v>1157</v>
      </c>
      <c r="DA151" s="204">
        <v>553453220</v>
      </c>
      <c r="DB151" s="204">
        <v>478351.96197061363</v>
      </c>
      <c r="DC151" s="204">
        <v>168</v>
      </c>
      <c r="DD151" s="204">
        <v>151</v>
      </c>
      <c r="DE151" s="204">
        <v>31842110</v>
      </c>
      <c r="DF151" s="204">
        <v>210874.90066225166</v>
      </c>
      <c r="DG151" s="204">
        <v>1016</v>
      </c>
      <c r="DH151" s="204">
        <v>1006</v>
      </c>
      <c r="DI151" s="204">
        <v>521611110</v>
      </c>
      <c r="DJ151" s="204">
        <v>518500.10934393638</v>
      </c>
      <c r="DK151" s="204">
        <v>1512</v>
      </c>
      <c r="DL151" s="204">
        <v>1512</v>
      </c>
      <c r="DM151" s="204">
        <v>1537517830</v>
      </c>
      <c r="DN151" s="204">
        <v>1016876.8716931217</v>
      </c>
      <c r="DO151" s="204">
        <v>19</v>
      </c>
      <c r="DP151" s="204">
        <v>19</v>
      </c>
      <c r="DQ151" s="204">
        <v>2075620</v>
      </c>
      <c r="DR151" s="204">
        <v>109243.15789473684</v>
      </c>
      <c r="DS151" s="204">
        <v>794</v>
      </c>
      <c r="DT151" s="204">
        <v>592</v>
      </c>
      <c r="DU151" s="204">
        <v>395628700</v>
      </c>
      <c r="DV151" s="204">
        <v>668291.72297297302</v>
      </c>
      <c r="DW151" s="204">
        <v>165</v>
      </c>
      <c r="DX151" s="204">
        <v>165</v>
      </c>
      <c r="DY151" s="204">
        <v>169212130</v>
      </c>
      <c r="DZ151" s="204">
        <v>1025528.0606060605</v>
      </c>
      <c r="EA151" s="204">
        <v>629</v>
      </c>
      <c r="EB151" s="204">
        <v>427</v>
      </c>
      <c r="EC151" s="204">
        <v>226416570</v>
      </c>
      <c r="ED151" s="204">
        <v>530249.57845433254</v>
      </c>
    </row>
    <row r="152" spans="69:134">
      <c r="BQ152" s="209">
        <v>67</v>
      </c>
      <c r="BR152" s="96" t="s">
        <v>6</v>
      </c>
      <c r="BS152" s="217">
        <v>1904</v>
      </c>
      <c r="BT152" s="204">
        <v>1787</v>
      </c>
      <c r="BU152" s="204">
        <v>1483631370</v>
      </c>
      <c r="BV152" s="204">
        <v>830235.79742585344</v>
      </c>
      <c r="BW152" s="217">
        <v>374</v>
      </c>
      <c r="BX152" s="204">
        <v>368</v>
      </c>
      <c r="BY152" s="204">
        <v>170815300</v>
      </c>
      <c r="BZ152" s="204">
        <v>464172.01086956525</v>
      </c>
      <c r="CA152" s="217">
        <v>1530</v>
      </c>
      <c r="CB152" s="204">
        <v>1419</v>
      </c>
      <c r="CC152" s="204">
        <v>1312816070</v>
      </c>
      <c r="CD152" s="204">
        <v>925169.8872445384</v>
      </c>
      <c r="CE152" s="204">
        <v>46</v>
      </c>
      <c r="CF152" s="204">
        <v>45</v>
      </c>
      <c r="CG152" s="204">
        <v>29506010</v>
      </c>
      <c r="CH152" s="204">
        <v>655689.11111111112</v>
      </c>
      <c r="CI152" s="204">
        <v>83</v>
      </c>
      <c r="CJ152" s="204">
        <v>83</v>
      </c>
      <c r="CK152" s="204">
        <v>49662890</v>
      </c>
      <c r="CL152" s="204">
        <v>598348.07228915661</v>
      </c>
      <c r="CM152" s="204">
        <v>10</v>
      </c>
      <c r="CN152" s="204">
        <v>10</v>
      </c>
      <c r="CO152" s="204">
        <v>9162880</v>
      </c>
      <c r="CP152" s="204">
        <v>916288</v>
      </c>
      <c r="CQ152" s="204">
        <v>73</v>
      </c>
      <c r="CR152" s="204">
        <v>73</v>
      </c>
      <c r="CS152" s="204">
        <v>40500010</v>
      </c>
      <c r="CT152" s="204">
        <v>554794.65753424657</v>
      </c>
      <c r="CU152" s="204">
        <v>18</v>
      </c>
      <c r="CV152" s="204">
        <v>18</v>
      </c>
      <c r="CW152" s="204">
        <v>9503760</v>
      </c>
      <c r="CX152" s="204">
        <v>527986.66666666663</v>
      </c>
      <c r="CY152" s="204">
        <v>227</v>
      </c>
      <c r="CZ152" s="204">
        <v>222</v>
      </c>
      <c r="DA152" s="204">
        <v>82142640</v>
      </c>
      <c r="DB152" s="204">
        <v>370011.89189189189</v>
      </c>
      <c r="DC152" s="204">
        <v>32</v>
      </c>
      <c r="DD152" s="204">
        <v>28</v>
      </c>
      <c r="DE152" s="204">
        <v>3530640</v>
      </c>
      <c r="DF152" s="204">
        <v>126094.28571428571</v>
      </c>
      <c r="DG152" s="204">
        <v>195</v>
      </c>
      <c r="DH152" s="204">
        <v>194</v>
      </c>
      <c r="DI152" s="204">
        <v>78612000</v>
      </c>
      <c r="DJ152" s="204">
        <v>405216.49484536081</v>
      </c>
      <c r="DK152" s="204">
        <v>1044</v>
      </c>
      <c r="DL152" s="204">
        <v>1044</v>
      </c>
      <c r="DM152" s="204">
        <v>1012339290</v>
      </c>
      <c r="DN152" s="204">
        <v>969673.64942528738</v>
      </c>
      <c r="DO152" s="204">
        <v>13</v>
      </c>
      <c r="DP152" s="204">
        <v>13</v>
      </c>
      <c r="DQ152" s="204">
        <v>8387050</v>
      </c>
      <c r="DR152" s="204">
        <v>645157.69230769225</v>
      </c>
      <c r="DS152" s="204">
        <v>473</v>
      </c>
      <c r="DT152" s="204">
        <v>362</v>
      </c>
      <c r="DU152" s="204">
        <v>292089730</v>
      </c>
      <c r="DV152" s="204">
        <v>806877.70718232042</v>
      </c>
      <c r="DW152" s="204">
        <v>121</v>
      </c>
      <c r="DX152" s="204">
        <v>121</v>
      </c>
      <c r="DY152" s="204">
        <v>159221580</v>
      </c>
      <c r="DZ152" s="204">
        <v>1315880.826446281</v>
      </c>
      <c r="EA152" s="204">
        <v>352</v>
      </c>
      <c r="EB152" s="204">
        <v>241</v>
      </c>
      <c r="EC152" s="204">
        <v>132868150</v>
      </c>
      <c r="ED152" s="204">
        <v>551320.12448132783</v>
      </c>
    </row>
    <row r="153" spans="69:134">
      <c r="BQ153" s="209">
        <v>68</v>
      </c>
      <c r="BR153" s="96" t="s">
        <v>52</v>
      </c>
      <c r="BS153" s="217">
        <v>2575</v>
      </c>
      <c r="BT153" s="204">
        <v>2427</v>
      </c>
      <c r="BU153" s="204">
        <v>1949732080</v>
      </c>
      <c r="BV153" s="204">
        <v>803350.67161104246</v>
      </c>
      <c r="BW153" s="217">
        <v>403</v>
      </c>
      <c r="BX153" s="204">
        <v>400</v>
      </c>
      <c r="BY153" s="204">
        <v>176946670</v>
      </c>
      <c r="BZ153" s="204">
        <v>442366.67499999999</v>
      </c>
      <c r="CA153" s="217">
        <v>2172</v>
      </c>
      <c r="CB153" s="204">
        <v>2027</v>
      </c>
      <c r="CC153" s="204">
        <v>1772785410</v>
      </c>
      <c r="CD153" s="204">
        <v>874585.79674395663</v>
      </c>
      <c r="CE153" s="204">
        <v>51</v>
      </c>
      <c r="CF153" s="204">
        <v>51</v>
      </c>
      <c r="CG153" s="204">
        <v>21671820</v>
      </c>
      <c r="CH153" s="204">
        <v>424937.64705882355</v>
      </c>
      <c r="CI153" s="204">
        <v>117</v>
      </c>
      <c r="CJ153" s="204">
        <v>116</v>
      </c>
      <c r="CK153" s="204">
        <v>56281900</v>
      </c>
      <c r="CL153" s="204">
        <v>485188.79310344829</v>
      </c>
      <c r="CM153" s="204">
        <v>37</v>
      </c>
      <c r="CN153" s="204">
        <v>37</v>
      </c>
      <c r="CO153" s="204">
        <v>23213140</v>
      </c>
      <c r="CP153" s="204">
        <v>627382.16216216213</v>
      </c>
      <c r="CQ153" s="204">
        <v>80</v>
      </c>
      <c r="CR153" s="204">
        <v>79</v>
      </c>
      <c r="CS153" s="204">
        <v>33068760</v>
      </c>
      <c r="CT153" s="204">
        <v>418591.89873417723</v>
      </c>
      <c r="CU153" s="204">
        <v>0</v>
      </c>
      <c r="CV153" s="204">
        <v>0</v>
      </c>
      <c r="CW153" s="204">
        <v>0</v>
      </c>
      <c r="CX153" s="204" t="s">
        <v>320</v>
      </c>
      <c r="CY153" s="204">
        <v>235</v>
      </c>
      <c r="CZ153" s="204">
        <v>233</v>
      </c>
      <c r="DA153" s="204">
        <v>98992950</v>
      </c>
      <c r="DB153" s="204">
        <v>424862.44635193131</v>
      </c>
      <c r="DC153" s="204">
        <v>30</v>
      </c>
      <c r="DD153" s="204">
        <v>29</v>
      </c>
      <c r="DE153" s="204">
        <v>6488630</v>
      </c>
      <c r="DF153" s="204">
        <v>223745.86206896551</v>
      </c>
      <c r="DG153" s="204">
        <v>205</v>
      </c>
      <c r="DH153" s="204">
        <v>204</v>
      </c>
      <c r="DI153" s="204">
        <v>92504320</v>
      </c>
      <c r="DJ153" s="204">
        <v>453452.54901960783</v>
      </c>
      <c r="DK153" s="204">
        <v>1616</v>
      </c>
      <c r="DL153" s="204">
        <v>1616</v>
      </c>
      <c r="DM153" s="204">
        <v>1425279350</v>
      </c>
      <c r="DN153" s="204">
        <v>881979.79579207918</v>
      </c>
      <c r="DO153" s="204">
        <v>9</v>
      </c>
      <c r="DP153" s="204">
        <v>9</v>
      </c>
      <c r="DQ153" s="204">
        <v>4759750</v>
      </c>
      <c r="DR153" s="204">
        <v>528861.11111111112</v>
      </c>
      <c r="DS153" s="204">
        <v>547</v>
      </c>
      <c r="DT153" s="204">
        <v>402</v>
      </c>
      <c r="DU153" s="204">
        <v>342746310</v>
      </c>
      <c r="DV153" s="204">
        <v>852602.76119402982</v>
      </c>
      <c r="DW153" s="204">
        <v>146</v>
      </c>
      <c r="DX153" s="204">
        <v>146</v>
      </c>
      <c r="DY153" s="204">
        <v>185027260</v>
      </c>
      <c r="DZ153" s="204">
        <v>1267310</v>
      </c>
      <c r="EA153" s="204">
        <v>401</v>
      </c>
      <c r="EB153" s="204">
        <v>256</v>
      </c>
      <c r="EC153" s="204">
        <v>157719050</v>
      </c>
      <c r="ED153" s="204">
        <v>616090.0390625</v>
      </c>
    </row>
    <row r="154" spans="69:134">
      <c r="BQ154" s="209">
        <v>69</v>
      </c>
      <c r="BR154" s="96" t="s">
        <v>53</v>
      </c>
      <c r="BS154" s="217">
        <v>5948</v>
      </c>
      <c r="BT154" s="204">
        <v>5670</v>
      </c>
      <c r="BU154" s="204">
        <v>4388511350</v>
      </c>
      <c r="BV154" s="204">
        <v>773987.89241622575</v>
      </c>
      <c r="BW154" s="217">
        <v>936</v>
      </c>
      <c r="BX154" s="204">
        <v>919</v>
      </c>
      <c r="BY154" s="204">
        <v>450207060</v>
      </c>
      <c r="BZ154" s="204">
        <v>489887.98694232863</v>
      </c>
      <c r="CA154" s="217">
        <v>5012</v>
      </c>
      <c r="CB154" s="204">
        <v>4751</v>
      </c>
      <c r="CC154" s="204">
        <v>3938304290</v>
      </c>
      <c r="CD154" s="204">
        <v>828942.17848873918</v>
      </c>
      <c r="CE154" s="204">
        <v>146</v>
      </c>
      <c r="CF154" s="204">
        <v>144</v>
      </c>
      <c r="CG154" s="204">
        <v>89920520</v>
      </c>
      <c r="CH154" s="204">
        <v>624448.0555555555</v>
      </c>
      <c r="CI154" s="204">
        <v>284</v>
      </c>
      <c r="CJ154" s="204">
        <v>281</v>
      </c>
      <c r="CK154" s="204">
        <v>138389960</v>
      </c>
      <c r="CL154" s="204">
        <v>492490.96085409255</v>
      </c>
      <c r="CM154" s="204">
        <v>69</v>
      </c>
      <c r="CN154" s="204">
        <v>69</v>
      </c>
      <c r="CO154" s="204">
        <v>29716820</v>
      </c>
      <c r="CP154" s="204">
        <v>430678.55072463769</v>
      </c>
      <c r="CQ154" s="204">
        <v>215</v>
      </c>
      <c r="CR154" s="204">
        <v>212</v>
      </c>
      <c r="CS154" s="204">
        <v>108673140</v>
      </c>
      <c r="CT154" s="204">
        <v>512609.15094339621</v>
      </c>
      <c r="CU154" s="204">
        <v>0</v>
      </c>
      <c r="CV154" s="204">
        <v>0</v>
      </c>
      <c r="CW154" s="204">
        <v>0</v>
      </c>
      <c r="CX154" s="204" t="s">
        <v>320</v>
      </c>
      <c r="CY154" s="204">
        <v>506</v>
      </c>
      <c r="CZ154" s="204">
        <v>494</v>
      </c>
      <c r="DA154" s="204">
        <v>221896580</v>
      </c>
      <c r="DB154" s="204">
        <v>449183.36032388662</v>
      </c>
      <c r="DC154" s="204">
        <v>72</v>
      </c>
      <c r="DD154" s="204">
        <v>64</v>
      </c>
      <c r="DE154" s="204">
        <v>12332320</v>
      </c>
      <c r="DF154" s="204">
        <v>192692.5</v>
      </c>
      <c r="DG154" s="204">
        <v>434</v>
      </c>
      <c r="DH154" s="204">
        <v>430</v>
      </c>
      <c r="DI154" s="204">
        <v>209564260</v>
      </c>
      <c r="DJ154" s="204">
        <v>487358.74418604653</v>
      </c>
      <c r="DK154" s="204">
        <v>3669</v>
      </c>
      <c r="DL154" s="204">
        <v>3669</v>
      </c>
      <c r="DM154" s="204">
        <v>3198647180</v>
      </c>
      <c r="DN154" s="204">
        <v>871803.53774870536</v>
      </c>
      <c r="DO154" s="204">
        <v>24</v>
      </c>
      <c r="DP154" s="204">
        <v>24</v>
      </c>
      <c r="DQ154" s="204">
        <v>6858400</v>
      </c>
      <c r="DR154" s="204">
        <v>285766.66666666669</v>
      </c>
      <c r="DS154" s="204">
        <v>1319</v>
      </c>
      <c r="DT154" s="204">
        <v>1058</v>
      </c>
      <c r="DU154" s="204">
        <v>732798710</v>
      </c>
      <c r="DV154" s="204">
        <v>692626.37996219285</v>
      </c>
      <c r="DW154" s="204">
        <v>353</v>
      </c>
      <c r="DX154" s="204">
        <v>353</v>
      </c>
      <c r="DY154" s="204">
        <v>336227200</v>
      </c>
      <c r="DZ154" s="204">
        <v>952484.98583569401</v>
      </c>
      <c r="EA154" s="204">
        <v>966</v>
      </c>
      <c r="EB154" s="204">
        <v>705</v>
      </c>
      <c r="EC154" s="204">
        <v>396571510</v>
      </c>
      <c r="ED154" s="204">
        <v>562512.78014184395</v>
      </c>
    </row>
    <row r="155" spans="69:134">
      <c r="BQ155" s="209">
        <v>70</v>
      </c>
      <c r="BR155" s="96" t="s">
        <v>54</v>
      </c>
      <c r="BS155" s="217">
        <v>1040</v>
      </c>
      <c r="BT155" s="204">
        <v>1002</v>
      </c>
      <c r="BU155" s="204">
        <v>787079870</v>
      </c>
      <c r="BV155" s="204">
        <v>785508.85229540919</v>
      </c>
      <c r="BW155" s="217">
        <v>221</v>
      </c>
      <c r="BX155" s="204">
        <v>221</v>
      </c>
      <c r="BY155" s="204">
        <v>118322050</v>
      </c>
      <c r="BZ155" s="204">
        <v>535393.89140271489</v>
      </c>
      <c r="CA155" s="217">
        <v>819</v>
      </c>
      <c r="CB155" s="204">
        <v>781</v>
      </c>
      <c r="CC155" s="204">
        <v>668757820</v>
      </c>
      <c r="CD155" s="204">
        <v>856284.02048655564</v>
      </c>
      <c r="CE155" s="204">
        <v>29</v>
      </c>
      <c r="CF155" s="204">
        <v>29</v>
      </c>
      <c r="CG155" s="204">
        <v>17765150</v>
      </c>
      <c r="CH155" s="204">
        <v>612591.37931034481</v>
      </c>
      <c r="CI155" s="204">
        <v>79</v>
      </c>
      <c r="CJ155" s="204">
        <v>79</v>
      </c>
      <c r="CK155" s="204">
        <v>43858500</v>
      </c>
      <c r="CL155" s="204">
        <v>555170.88607594941</v>
      </c>
      <c r="CM155" s="204">
        <v>16</v>
      </c>
      <c r="CN155" s="204">
        <v>16</v>
      </c>
      <c r="CO155" s="204">
        <v>7401460</v>
      </c>
      <c r="CP155" s="204">
        <v>462591.25</v>
      </c>
      <c r="CQ155" s="204">
        <v>63</v>
      </c>
      <c r="CR155" s="204">
        <v>63</v>
      </c>
      <c r="CS155" s="204">
        <v>36457040</v>
      </c>
      <c r="CT155" s="204">
        <v>578683.17460317456</v>
      </c>
      <c r="CU155" s="204">
        <v>0</v>
      </c>
      <c r="CV155" s="204">
        <v>0</v>
      </c>
      <c r="CW155" s="204">
        <v>0</v>
      </c>
      <c r="CX155" s="204" t="s">
        <v>320</v>
      </c>
      <c r="CY155" s="204">
        <v>113</v>
      </c>
      <c r="CZ155" s="204">
        <v>113</v>
      </c>
      <c r="DA155" s="204">
        <v>56698400</v>
      </c>
      <c r="DB155" s="204">
        <v>501755.75221238937</v>
      </c>
      <c r="DC155" s="204">
        <v>7</v>
      </c>
      <c r="DD155" s="204">
        <v>7</v>
      </c>
      <c r="DE155" s="204">
        <v>1016410</v>
      </c>
      <c r="DF155" s="204">
        <v>145201.42857142858</v>
      </c>
      <c r="DG155" s="204">
        <v>106</v>
      </c>
      <c r="DH155" s="204">
        <v>106</v>
      </c>
      <c r="DI155" s="204">
        <v>55681990</v>
      </c>
      <c r="DJ155" s="204">
        <v>525301.79245283024</v>
      </c>
      <c r="DK155" s="204">
        <v>618</v>
      </c>
      <c r="DL155" s="204">
        <v>618</v>
      </c>
      <c r="DM155" s="204">
        <v>541214570</v>
      </c>
      <c r="DN155" s="204">
        <v>875751.73139158578</v>
      </c>
      <c r="DO155" s="204">
        <v>3</v>
      </c>
      <c r="DP155" s="204">
        <v>3</v>
      </c>
      <c r="DQ155" s="204">
        <v>93920</v>
      </c>
      <c r="DR155" s="204">
        <v>31306.666666666668</v>
      </c>
      <c r="DS155" s="204">
        <v>198</v>
      </c>
      <c r="DT155" s="204">
        <v>160</v>
      </c>
      <c r="DU155" s="204">
        <v>127449330</v>
      </c>
      <c r="DV155" s="204">
        <v>796558.3125</v>
      </c>
      <c r="DW155" s="204">
        <v>64</v>
      </c>
      <c r="DX155" s="204">
        <v>64</v>
      </c>
      <c r="DY155" s="204">
        <v>58274500</v>
      </c>
      <c r="DZ155" s="204">
        <v>910539.0625</v>
      </c>
      <c r="EA155" s="204">
        <v>134</v>
      </c>
      <c r="EB155" s="204">
        <v>96</v>
      </c>
      <c r="EC155" s="204">
        <v>69174830</v>
      </c>
      <c r="ED155" s="204">
        <v>720571.14583333337</v>
      </c>
    </row>
    <row r="156" spans="69:134">
      <c r="BQ156" s="209">
        <v>71</v>
      </c>
      <c r="BR156" s="96" t="s">
        <v>55</v>
      </c>
      <c r="BS156" s="217">
        <v>3167</v>
      </c>
      <c r="BT156" s="204">
        <v>3013</v>
      </c>
      <c r="BU156" s="204">
        <v>2564802130</v>
      </c>
      <c r="BV156" s="204">
        <v>851245.31364088948</v>
      </c>
      <c r="BW156" s="217">
        <v>311</v>
      </c>
      <c r="BX156" s="204">
        <v>306</v>
      </c>
      <c r="BY156" s="204">
        <v>156244020</v>
      </c>
      <c r="BZ156" s="204">
        <v>510601.37254901958</v>
      </c>
      <c r="CA156" s="217">
        <v>2856</v>
      </c>
      <c r="CB156" s="204">
        <v>2707</v>
      </c>
      <c r="CC156" s="204">
        <v>2408558110</v>
      </c>
      <c r="CD156" s="204">
        <v>889751.79534540081</v>
      </c>
      <c r="CE156" s="204">
        <v>45</v>
      </c>
      <c r="CF156" s="204">
        <v>45</v>
      </c>
      <c r="CG156" s="204">
        <v>24730200</v>
      </c>
      <c r="CH156" s="204">
        <v>549560</v>
      </c>
      <c r="CI156" s="204">
        <v>78</v>
      </c>
      <c r="CJ156" s="204">
        <v>78</v>
      </c>
      <c r="CK156" s="204">
        <v>44107380</v>
      </c>
      <c r="CL156" s="204">
        <v>565479.23076923075</v>
      </c>
      <c r="CM156" s="204">
        <v>18</v>
      </c>
      <c r="CN156" s="204">
        <v>18</v>
      </c>
      <c r="CO156" s="204">
        <v>13867840</v>
      </c>
      <c r="CP156" s="204">
        <v>770435.5555555555</v>
      </c>
      <c r="CQ156" s="204">
        <v>60</v>
      </c>
      <c r="CR156" s="204">
        <v>60</v>
      </c>
      <c r="CS156" s="204">
        <v>30239540</v>
      </c>
      <c r="CT156" s="204">
        <v>503992.33333333331</v>
      </c>
      <c r="CU156" s="204">
        <v>0</v>
      </c>
      <c r="CV156" s="204">
        <v>0</v>
      </c>
      <c r="CW156" s="204">
        <v>0</v>
      </c>
      <c r="CX156" s="204" t="s">
        <v>320</v>
      </c>
      <c r="CY156" s="204">
        <v>188</v>
      </c>
      <c r="CZ156" s="204">
        <v>183</v>
      </c>
      <c r="DA156" s="204">
        <v>87406440</v>
      </c>
      <c r="DB156" s="204">
        <v>477630.81967213115</v>
      </c>
      <c r="DC156" s="204">
        <v>25</v>
      </c>
      <c r="DD156" s="204">
        <v>20</v>
      </c>
      <c r="DE156" s="204">
        <v>3276980</v>
      </c>
      <c r="DF156" s="204">
        <v>163849</v>
      </c>
      <c r="DG156" s="204">
        <v>163</v>
      </c>
      <c r="DH156" s="204">
        <v>163</v>
      </c>
      <c r="DI156" s="204">
        <v>84129460</v>
      </c>
      <c r="DJ156" s="204">
        <v>516131.65644171782</v>
      </c>
      <c r="DK156" s="204">
        <v>2115</v>
      </c>
      <c r="DL156" s="204">
        <v>2115</v>
      </c>
      <c r="DM156" s="204">
        <v>1986489430</v>
      </c>
      <c r="DN156" s="204">
        <v>939238.5011820331</v>
      </c>
      <c r="DO156" s="204">
        <v>11</v>
      </c>
      <c r="DP156" s="204">
        <v>11</v>
      </c>
      <c r="DQ156" s="204">
        <v>2843050</v>
      </c>
      <c r="DR156" s="204">
        <v>258459.09090909091</v>
      </c>
      <c r="DS156" s="204">
        <v>730</v>
      </c>
      <c r="DT156" s="204">
        <v>581</v>
      </c>
      <c r="DU156" s="204">
        <v>419225630</v>
      </c>
      <c r="DV156" s="204">
        <v>721558.74354561104</v>
      </c>
      <c r="DW156" s="204">
        <v>217</v>
      </c>
      <c r="DX156" s="204">
        <v>217</v>
      </c>
      <c r="DY156" s="204">
        <v>174690750</v>
      </c>
      <c r="DZ156" s="204">
        <v>805026.49769585254</v>
      </c>
      <c r="EA156" s="204">
        <v>513</v>
      </c>
      <c r="EB156" s="204">
        <v>364</v>
      </c>
      <c r="EC156" s="204">
        <v>244534880</v>
      </c>
      <c r="ED156" s="204">
        <v>671799.12087912089</v>
      </c>
    </row>
    <row r="157" spans="69:134">
      <c r="BQ157" s="209">
        <v>72</v>
      </c>
      <c r="BR157" s="96" t="s">
        <v>31</v>
      </c>
      <c r="BS157" s="217">
        <v>1953</v>
      </c>
      <c r="BT157" s="204">
        <v>1865</v>
      </c>
      <c r="BU157" s="204">
        <v>1310872150</v>
      </c>
      <c r="BV157" s="204">
        <v>702880.50938337797</v>
      </c>
      <c r="BW157" s="217">
        <v>470</v>
      </c>
      <c r="BX157" s="204">
        <v>462</v>
      </c>
      <c r="BY157" s="204">
        <v>202096630</v>
      </c>
      <c r="BZ157" s="204">
        <v>437438.59307359305</v>
      </c>
      <c r="CA157" s="217">
        <v>1483</v>
      </c>
      <c r="CB157" s="204">
        <v>1403</v>
      </c>
      <c r="CC157" s="204">
        <v>1108775520</v>
      </c>
      <c r="CD157" s="204">
        <v>790289.03777619381</v>
      </c>
      <c r="CE157" s="204">
        <v>84</v>
      </c>
      <c r="CF157" s="204">
        <v>83</v>
      </c>
      <c r="CG157" s="204">
        <v>33037880</v>
      </c>
      <c r="CH157" s="204">
        <v>398046.7469879518</v>
      </c>
      <c r="CI157" s="204">
        <v>123</v>
      </c>
      <c r="CJ157" s="204">
        <v>121</v>
      </c>
      <c r="CK157" s="204">
        <v>58380590</v>
      </c>
      <c r="CL157" s="204">
        <v>482484.21487603307</v>
      </c>
      <c r="CM157" s="204">
        <v>41</v>
      </c>
      <c r="CN157" s="204">
        <v>40</v>
      </c>
      <c r="CO157" s="204">
        <v>18371220</v>
      </c>
      <c r="CP157" s="204">
        <v>459280.5</v>
      </c>
      <c r="CQ157" s="204">
        <v>82</v>
      </c>
      <c r="CR157" s="204">
        <v>81</v>
      </c>
      <c r="CS157" s="204">
        <v>40009370</v>
      </c>
      <c r="CT157" s="204">
        <v>493942.83950617287</v>
      </c>
      <c r="CU157" s="204">
        <v>1</v>
      </c>
      <c r="CV157" s="204">
        <v>1</v>
      </c>
      <c r="CW157" s="204">
        <v>257970</v>
      </c>
      <c r="CX157" s="204">
        <v>257970</v>
      </c>
      <c r="CY157" s="204">
        <v>262</v>
      </c>
      <c r="CZ157" s="204">
        <v>257</v>
      </c>
      <c r="DA157" s="204">
        <v>110420190</v>
      </c>
      <c r="DB157" s="204">
        <v>429650.5447470817</v>
      </c>
      <c r="DC157" s="204">
        <v>25</v>
      </c>
      <c r="DD157" s="204">
        <v>24</v>
      </c>
      <c r="DE157" s="204">
        <v>4444670</v>
      </c>
      <c r="DF157" s="204">
        <v>185194.58333333334</v>
      </c>
      <c r="DG157" s="204">
        <v>237</v>
      </c>
      <c r="DH157" s="204">
        <v>233</v>
      </c>
      <c r="DI157" s="204">
        <v>105975520</v>
      </c>
      <c r="DJ157" s="204">
        <v>454830.55793991417</v>
      </c>
      <c r="DK157" s="204">
        <v>1102</v>
      </c>
      <c r="DL157" s="204">
        <v>1102</v>
      </c>
      <c r="DM157" s="204">
        <v>903241570</v>
      </c>
      <c r="DN157" s="204">
        <v>819638.44827586203</v>
      </c>
      <c r="DO157" s="204">
        <v>8</v>
      </c>
      <c r="DP157" s="204">
        <v>8</v>
      </c>
      <c r="DQ157" s="204">
        <v>1559620</v>
      </c>
      <c r="DR157" s="204">
        <v>194952.5</v>
      </c>
      <c r="DS157" s="204">
        <v>373</v>
      </c>
      <c r="DT157" s="204">
        <v>293</v>
      </c>
      <c r="DU157" s="204">
        <v>203974330</v>
      </c>
      <c r="DV157" s="204">
        <v>696158.12286689423</v>
      </c>
      <c r="DW157" s="204">
        <v>124</v>
      </c>
      <c r="DX157" s="204">
        <v>124</v>
      </c>
      <c r="DY157" s="204">
        <v>101239060</v>
      </c>
      <c r="DZ157" s="204">
        <v>816444.03225806449</v>
      </c>
      <c r="EA157" s="204">
        <v>249</v>
      </c>
      <c r="EB157" s="204">
        <v>169</v>
      </c>
      <c r="EC157" s="204">
        <v>102735270</v>
      </c>
      <c r="ED157" s="204">
        <v>607901.00591715972</v>
      </c>
    </row>
    <row r="158" spans="69:134">
      <c r="BQ158" s="209">
        <v>73</v>
      </c>
      <c r="BR158" s="96" t="s">
        <v>32</v>
      </c>
      <c r="BS158" s="217">
        <v>2656</v>
      </c>
      <c r="BT158" s="204">
        <v>2520</v>
      </c>
      <c r="BU158" s="204">
        <v>1805895320</v>
      </c>
      <c r="BV158" s="204">
        <v>716625.12698412698</v>
      </c>
      <c r="BW158" s="217">
        <v>626</v>
      </c>
      <c r="BX158" s="204">
        <v>622</v>
      </c>
      <c r="BY158" s="204">
        <v>300157950</v>
      </c>
      <c r="BZ158" s="204">
        <v>482569.05144694535</v>
      </c>
      <c r="CA158" s="217">
        <v>2030</v>
      </c>
      <c r="CB158" s="204">
        <v>1898</v>
      </c>
      <c r="CC158" s="204">
        <v>1505737370</v>
      </c>
      <c r="CD158" s="204">
        <v>793328.43519494205</v>
      </c>
      <c r="CE158" s="204">
        <v>100</v>
      </c>
      <c r="CF158" s="204">
        <v>100</v>
      </c>
      <c r="CG158" s="204">
        <v>36391910</v>
      </c>
      <c r="CH158" s="204">
        <v>363919.1</v>
      </c>
      <c r="CI158" s="204">
        <v>197</v>
      </c>
      <c r="CJ158" s="204">
        <v>194</v>
      </c>
      <c r="CK158" s="204">
        <v>90617250</v>
      </c>
      <c r="CL158" s="204">
        <v>467099.22680412373</v>
      </c>
      <c r="CM158" s="204">
        <v>71</v>
      </c>
      <c r="CN158" s="204">
        <v>70</v>
      </c>
      <c r="CO158" s="204">
        <v>30099400</v>
      </c>
      <c r="CP158" s="204">
        <v>429991.42857142858</v>
      </c>
      <c r="CQ158" s="204">
        <v>126</v>
      </c>
      <c r="CR158" s="204">
        <v>124</v>
      </c>
      <c r="CS158" s="204">
        <v>60517850</v>
      </c>
      <c r="CT158" s="204">
        <v>488047.17741935485</v>
      </c>
      <c r="CU158" s="204">
        <v>0</v>
      </c>
      <c r="CV158" s="204">
        <v>0</v>
      </c>
      <c r="CW158" s="204">
        <v>0</v>
      </c>
      <c r="CX158" s="204" t="s">
        <v>320</v>
      </c>
      <c r="CY158" s="204">
        <v>329</v>
      </c>
      <c r="CZ158" s="204">
        <v>328</v>
      </c>
      <c r="DA158" s="204">
        <v>173148790</v>
      </c>
      <c r="DB158" s="204">
        <v>527892.65243902442</v>
      </c>
      <c r="DC158" s="204">
        <v>23</v>
      </c>
      <c r="DD158" s="204">
        <v>22</v>
      </c>
      <c r="DE158" s="204">
        <v>4103470</v>
      </c>
      <c r="DF158" s="204">
        <v>186521.36363636365</v>
      </c>
      <c r="DG158" s="204">
        <v>306</v>
      </c>
      <c r="DH158" s="204">
        <v>306</v>
      </c>
      <c r="DI158" s="204">
        <v>169045320</v>
      </c>
      <c r="DJ158" s="204">
        <v>552435.68627450976</v>
      </c>
      <c r="DK158" s="204">
        <v>1462</v>
      </c>
      <c r="DL158" s="204">
        <v>1462</v>
      </c>
      <c r="DM158" s="204">
        <v>1175816420</v>
      </c>
      <c r="DN158" s="204">
        <v>804251.99726402189</v>
      </c>
      <c r="DO158" s="204">
        <v>6</v>
      </c>
      <c r="DP158" s="204">
        <v>6</v>
      </c>
      <c r="DQ158" s="204">
        <v>5281060</v>
      </c>
      <c r="DR158" s="204">
        <v>880176.66666666663</v>
      </c>
      <c r="DS158" s="204">
        <v>562</v>
      </c>
      <c r="DT158" s="204">
        <v>430</v>
      </c>
      <c r="DU158" s="204">
        <v>324639890</v>
      </c>
      <c r="DV158" s="204">
        <v>754976.48837209307</v>
      </c>
      <c r="DW158" s="204">
        <v>148</v>
      </c>
      <c r="DX158" s="204">
        <v>148</v>
      </c>
      <c r="DY158" s="204">
        <v>146610990</v>
      </c>
      <c r="DZ158" s="204">
        <v>990614.79729729728</v>
      </c>
      <c r="EA158" s="204">
        <v>414</v>
      </c>
      <c r="EB158" s="204">
        <v>282</v>
      </c>
      <c r="EC158" s="204">
        <v>178028900</v>
      </c>
      <c r="ED158" s="204">
        <v>631308.15602836874</v>
      </c>
    </row>
    <row r="159" spans="69:134">
      <c r="BQ159" s="209">
        <v>74</v>
      </c>
      <c r="BR159" s="96" t="s">
        <v>33</v>
      </c>
      <c r="BS159" s="217">
        <v>1201</v>
      </c>
      <c r="BT159" s="204">
        <v>1135</v>
      </c>
      <c r="BU159" s="204">
        <v>891196810</v>
      </c>
      <c r="BV159" s="204">
        <v>785195.42731277528</v>
      </c>
      <c r="BW159" s="217">
        <v>357</v>
      </c>
      <c r="BX159" s="204">
        <v>354</v>
      </c>
      <c r="BY159" s="204">
        <v>155469170</v>
      </c>
      <c r="BZ159" s="204">
        <v>439178.44632768363</v>
      </c>
      <c r="CA159" s="217">
        <v>844</v>
      </c>
      <c r="CB159" s="204">
        <v>781</v>
      </c>
      <c r="CC159" s="204">
        <v>735727640</v>
      </c>
      <c r="CD159" s="204">
        <v>942032.82970550575</v>
      </c>
      <c r="CE159" s="204">
        <v>78</v>
      </c>
      <c r="CF159" s="204">
        <v>77</v>
      </c>
      <c r="CG159" s="204">
        <v>31995450</v>
      </c>
      <c r="CH159" s="204">
        <v>415525.32467532466</v>
      </c>
      <c r="CI159" s="204">
        <v>112</v>
      </c>
      <c r="CJ159" s="204">
        <v>110</v>
      </c>
      <c r="CK159" s="204">
        <v>53794720</v>
      </c>
      <c r="CL159" s="204">
        <v>489042.90909090912</v>
      </c>
      <c r="CM159" s="204">
        <v>35</v>
      </c>
      <c r="CN159" s="204">
        <v>35</v>
      </c>
      <c r="CO159" s="204">
        <v>17205710</v>
      </c>
      <c r="CP159" s="204">
        <v>491591.71428571426</v>
      </c>
      <c r="CQ159" s="204">
        <v>77</v>
      </c>
      <c r="CR159" s="204">
        <v>75</v>
      </c>
      <c r="CS159" s="204">
        <v>36589010</v>
      </c>
      <c r="CT159" s="204">
        <v>487853.46666666667</v>
      </c>
      <c r="CU159" s="204">
        <v>1</v>
      </c>
      <c r="CV159" s="204">
        <v>1</v>
      </c>
      <c r="CW159" s="204">
        <v>146820</v>
      </c>
      <c r="CX159" s="204">
        <v>146820</v>
      </c>
      <c r="CY159" s="204">
        <v>166</v>
      </c>
      <c r="CZ159" s="204">
        <v>166</v>
      </c>
      <c r="DA159" s="204">
        <v>69532180</v>
      </c>
      <c r="DB159" s="204">
        <v>418868.55421686749</v>
      </c>
      <c r="DC159" s="204">
        <v>14</v>
      </c>
      <c r="DD159" s="204">
        <v>14</v>
      </c>
      <c r="DE159" s="204">
        <v>1871970</v>
      </c>
      <c r="DF159" s="204">
        <v>133712.14285714287</v>
      </c>
      <c r="DG159" s="204">
        <v>152</v>
      </c>
      <c r="DH159" s="204">
        <v>152</v>
      </c>
      <c r="DI159" s="204">
        <v>67660210</v>
      </c>
      <c r="DJ159" s="204">
        <v>445132.96052631579</v>
      </c>
      <c r="DK159" s="204">
        <v>564</v>
      </c>
      <c r="DL159" s="204">
        <v>564</v>
      </c>
      <c r="DM159" s="204">
        <v>578902030</v>
      </c>
      <c r="DN159" s="204">
        <v>1026422.0390070922</v>
      </c>
      <c r="DO159" s="204">
        <v>2</v>
      </c>
      <c r="DP159" s="204">
        <v>2</v>
      </c>
      <c r="DQ159" s="204">
        <v>187190</v>
      </c>
      <c r="DR159" s="204">
        <v>93595</v>
      </c>
      <c r="DS159" s="204">
        <v>278</v>
      </c>
      <c r="DT159" s="204">
        <v>215</v>
      </c>
      <c r="DU159" s="204">
        <v>156638420</v>
      </c>
      <c r="DV159" s="204">
        <v>728550.79069767438</v>
      </c>
      <c r="DW159" s="204">
        <v>80</v>
      </c>
      <c r="DX159" s="204">
        <v>80</v>
      </c>
      <c r="DY159" s="204">
        <v>83072210</v>
      </c>
      <c r="DZ159" s="204">
        <v>1038402.625</v>
      </c>
      <c r="EA159" s="204">
        <v>198</v>
      </c>
      <c r="EB159" s="204">
        <v>135</v>
      </c>
      <c r="EC159" s="204">
        <v>73566210</v>
      </c>
      <c r="ED159" s="204">
        <v>544934.88888888888</v>
      </c>
    </row>
    <row r="160" spans="69:134">
      <c r="BQ160" s="275" t="s">
        <v>0</v>
      </c>
      <c r="BR160" s="275"/>
      <c r="BS160" s="204">
        <v>1171065</v>
      </c>
      <c r="BT160" s="204">
        <v>1108214</v>
      </c>
      <c r="BU160" s="204">
        <v>893496612800</v>
      </c>
      <c r="BV160" s="204">
        <v>806249.1655943708</v>
      </c>
      <c r="BW160" s="204">
        <v>220525</v>
      </c>
      <c r="BX160" s="204">
        <v>217728</v>
      </c>
      <c r="BY160" s="204">
        <v>105962256780</v>
      </c>
      <c r="BZ160" s="204">
        <v>486672.62263007055</v>
      </c>
      <c r="CA160" s="204">
        <v>950540</v>
      </c>
      <c r="CB160" s="204">
        <v>890486</v>
      </c>
      <c r="CC160" s="204">
        <v>787534356020</v>
      </c>
      <c r="CD160" s="204">
        <v>884387.12795035518</v>
      </c>
      <c r="CE160" s="204">
        <v>33616</v>
      </c>
      <c r="CF160" s="204">
        <v>33257</v>
      </c>
      <c r="CG160" s="204">
        <v>16442699920</v>
      </c>
      <c r="CH160" s="204">
        <v>494413.20383678621</v>
      </c>
      <c r="CI160" s="204">
        <v>60190</v>
      </c>
      <c r="CJ160" s="204">
        <v>59638</v>
      </c>
      <c r="CK160" s="204">
        <v>30020186550</v>
      </c>
      <c r="CL160" s="204">
        <v>503373.46238975151</v>
      </c>
      <c r="CM160" s="204">
        <v>17319</v>
      </c>
      <c r="CN160" s="204">
        <v>17218</v>
      </c>
      <c r="CO160" s="204">
        <v>9028536830</v>
      </c>
      <c r="CP160" s="204">
        <v>524366.17667557206</v>
      </c>
      <c r="CQ160" s="204">
        <v>42871</v>
      </c>
      <c r="CR160" s="204">
        <v>42420</v>
      </c>
      <c r="CS160" s="204">
        <v>20991649720</v>
      </c>
      <c r="CT160" s="204">
        <v>494852.65723715228</v>
      </c>
      <c r="CU160" s="204">
        <v>1355</v>
      </c>
      <c r="CV160" s="204">
        <v>1342</v>
      </c>
      <c r="CW160" s="204">
        <v>699983400</v>
      </c>
      <c r="CX160" s="204">
        <v>521597.16840536514</v>
      </c>
      <c r="CY160" s="204">
        <v>125364</v>
      </c>
      <c r="CZ160" s="204">
        <v>123491</v>
      </c>
      <c r="DA160" s="204">
        <v>58799386910</v>
      </c>
      <c r="DB160" s="204">
        <v>476143.09471945325</v>
      </c>
      <c r="DC160" s="204">
        <v>11995</v>
      </c>
      <c r="DD160" s="204">
        <v>10883</v>
      </c>
      <c r="DE160" s="204">
        <v>2536213730</v>
      </c>
      <c r="DF160" s="204">
        <v>233043.62124414224</v>
      </c>
      <c r="DG160" s="204">
        <v>113369</v>
      </c>
      <c r="DH160" s="204">
        <v>112608</v>
      </c>
      <c r="DI160" s="204">
        <v>56263173180</v>
      </c>
      <c r="DJ160" s="204">
        <v>499637.44298806478</v>
      </c>
      <c r="DK160" s="204">
        <v>689178</v>
      </c>
      <c r="DL160" s="204">
        <v>689178</v>
      </c>
      <c r="DM160" s="204">
        <v>646428700640</v>
      </c>
      <c r="DN160" s="204">
        <v>937970.59778460721</v>
      </c>
      <c r="DO160" s="204">
        <v>5979</v>
      </c>
      <c r="DP160" s="204">
        <v>5979</v>
      </c>
      <c r="DQ160" s="204">
        <v>2853110520</v>
      </c>
      <c r="DR160" s="204">
        <v>477188.58003010537</v>
      </c>
      <c r="DS160" s="204">
        <v>255383</v>
      </c>
      <c r="DT160" s="204">
        <v>195329</v>
      </c>
      <c r="DU160" s="204">
        <v>138252544860</v>
      </c>
      <c r="DV160" s="204">
        <v>707793.23531068093</v>
      </c>
      <c r="DW160" s="204">
        <v>72447</v>
      </c>
      <c r="DX160" s="204">
        <v>72447</v>
      </c>
      <c r="DY160" s="204">
        <v>71754102580</v>
      </c>
      <c r="DZ160" s="204">
        <v>990435.80244868668</v>
      </c>
      <c r="EA160" s="204">
        <v>182936</v>
      </c>
      <c r="EB160" s="204">
        <v>122882</v>
      </c>
      <c r="EC160" s="204">
        <v>66498442280</v>
      </c>
      <c r="ED160" s="204">
        <v>541156.9007665891</v>
      </c>
    </row>
  </sheetData>
  <mergeCells count="53">
    <mergeCell ref="BI3:BK3"/>
    <mergeCell ref="P3:S4"/>
    <mergeCell ref="B80:C80"/>
    <mergeCell ref="BL4:BO4"/>
    <mergeCell ref="BH4:BK4"/>
    <mergeCell ref="BD3:BG4"/>
    <mergeCell ref="BM3:BO3"/>
    <mergeCell ref="B3:B5"/>
    <mergeCell ref="C3:C5"/>
    <mergeCell ref="L3:O4"/>
    <mergeCell ref="H3:K4"/>
    <mergeCell ref="D3:G4"/>
    <mergeCell ref="AR4:AU4"/>
    <mergeCell ref="AN4:AQ4"/>
    <mergeCell ref="AZ3:BC4"/>
    <mergeCell ref="AV3:AY4"/>
    <mergeCell ref="AO3:AQ3"/>
    <mergeCell ref="AS3:AU3"/>
    <mergeCell ref="T3:W4"/>
    <mergeCell ref="AF3:AI4"/>
    <mergeCell ref="AJ3:AM4"/>
    <mergeCell ref="AB4:AE4"/>
    <mergeCell ref="X4:AA4"/>
    <mergeCell ref="CH4:CJ4"/>
    <mergeCell ref="BQ83:BQ85"/>
    <mergeCell ref="BR83:BR85"/>
    <mergeCell ref="BS83:BV84"/>
    <mergeCell ref="BW83:BZ84"/>
    <mergeCell ref="CA83:CD84"/>
    <mergeCell ref="CE83:CH84"/>
    <mergeCell ref="CI83:CL84"/>
    <mergeCell ref="BQ4:BR5"/>
    <mergeCell ref="BS4:BT5"/>
    <mergeCell ref="BV4:BY4"/>
    <mergeCell ref="BZ4:CC4"/>
    <mergeCell ref="CE4:CG4"/>
    <mergeCell ref="CK4:CK5"/>
    <mergeCell ref="BQ160:BR160"/>
    <mergeCell ref="DO83:DR84"/>
    <mergeCell ref="DS83:DV84"/>
    <mergeCell ref="DX83:DZ83"/>
    <mergeCell ref="EB83:ED83"/>
    <mergeCell ref="CM84:CP84"/>
    <mergeCell ref="CQ84:CT84"/>
    <mergeCell ref="DC84:DF84"/>
    <mergeCell ref="DG84:DJ84"/>
    <mergeCell ref="DW84:DZ84"/>
    <mergeCell ref="EA84:ED84"/>
    <mergeCell ref="CU83:CX84"/>
    <mergeCell ref="CY83:DB84"/>
    <mergeCell ref="DD83:DF83"/>
    <mergeCell ref="DH83:DJ83"/>
    <mergeCell ref="DK83:DN8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colBreaks count="2" manualBreakCount="2">
    <brk id="31" max="79" man="1"/>
    <brk id="55" max="79" man="1"/>
  </colBreaks>
  <ignoredErrors>
    <ignoredError sqref="D6:D42 G6:H6 K6:K79 O6:P6 S6:S79 U6:V6 X6:X79 AA6:AB6 AE6:AF6 AI6:AI79 AK6:AL6 AN6:AN79 AQ6:AR6 AU6:AV6 AY6:AZ6 BC6:BC79 BE6:BF6 BH6:BH79 BK6:BL6 BO6:BO79 BR6:BR48 BT6:BT48 G7:H7 O7:P7 U7:V7 AA7:AB7 AE7:AF7 AK7:AL7 AQ7:AR7 AU7:AV7 AY7:AZ7 BE7:BF7 BK7:BL7 G8:H8 O8:P8 U8:V8 AA8:AB8 AE8:AF8 AK8:AL8 AQ8:AR8 AU8:AV8 AY8:AZ8 BE8:BF8 BK8:BL8 G9:H9 O9:P9 U9:V9 AA9:AB9 AE9:AF9 AK9:AL9 AQ9:AR9 AU9:AV9 AY9:AZ9 BE9:BF9 BK9:BL9 G10:H10 O10:P10 U10:V10 AA10:AB10 AE10:AF10 AK10:AL10 AQ10:AR10 AU10:AV10 AY10:AZ10 BE10:BF10 BK10:BL10 G11:H11 O11:P11 U11:V11 AA11:AB11 AE11:AF11 AK11:AL11 AQ11:AR11 AU11:AV11 AY11:AZ11 BE11:BF11 BK11:BL11 G12:H12 O12:P12 U12:V12 AA12:AB12 AE12:AF12 AK12:AL12 AQ12:AR12 AU12:AV12 AY12:AZ12 BE12:BF12 BK12:BL12 G13:H13 O13:P13 U13:V13 AA13:AB13 AE13:AF13 AK13:AL13 AQ13:AR13 AU13:AV13 AY13:AZ13 BE13:BF13 BK13:BL13 G14:H14 O14:P14 U14:V14 AA14:AB14 AE14:AF14 AK14:AL14 AQ14:AR14 AU14:AV14 AY14:AZ14 BE14:BF14 BK14:BL14 G15:H15 O15:P15 U15:V15 AA15:AB15 AE15:AF15 AK15:AL15 AQ15:AR15 AU15:AV15 AY15:AZ15 BE15:BF15 BK15:BL15 G16:H16 O16:P16 U16:V16 AA16:AB16 AE16:AF16 AK16:AL16 AQ16:AR16 AU16:AV16 AY16:AZ16 BE16:BF16 BK16:BL16 G17:H17 O17:P17 U17:V17 AA17:AB17 AE17:AF17 AK17:AL17 AQ17:AR17 AU17:AV17 AY17:AZ17 BE17:BF17 BK17:BL17 G18:H18 O18:P18 U18:V18 AA18:AB18 AE18:AF18 AK18:AL18 AQ18:AR18 AU18:AV18 AY18:AZ18 BE18:BF18 BK18:BL18 G19:H19 O19:P19 U19:V19 AA19:AB19 AE19:AF19 AK19:AL19 AQ19:AR19 AU19:AV19 AY19:AZ19 BE19:BF19 BK19:BL19 G20:H20 O20:P20 U20:V20 AA20:AB20 AE20:AF20 AK20:AL20 AQ20:AR20 AU20:AV20 AY20:AZ20 BE20:BF20 BK20:BL20 G21:H21 O21:P21 U21:V21 AA21:AB21 AE21:AF21 AK21:AL21 AQ21:AR21 AU21:AV21 AY21:AZ21 BE21:BF21 BK21:BL21 G22:H22 O22:P22 U22:V22 AA22:AB22 AE22:AF22 AK22:AL22 AQ22:AR22 AU22:AV22 AY22:AZ22 BE22:BF22 BK22:BL22 G23:H23 O23:P23 U23:V23 AA23:AB23 AE23:AF23 AK23:AL23 AQ23:AR23 AU23:AV23 AY23:AZ23 BE23:BF23 BK23:BL23 G24:H24 O24:P24 U24:V24 AA24:AB24 AE24:AF24 AK24:AL24 AQ24:AR24 AU24:AV24 AY24:AZ24 BE24:BF24 BK24:BL24 G25:H25 O25:P25 U25:V25 AA25:AB25 AE25:AF25 AK25:AL25 AQ25:AR25 AU25:AV25 AY25:AZ25 BE25:BF25 BK25:BL25 G26:H26 O26:P26 U26:V26 AA26:AB26 AE26:AF26 AK26:AL26 AQ26:AR26 AU26:AV26 AY26:AZ26 BE26:BF26 BK26:BL26 G27:H27 O27:P27 U27:V27 AA27:AB27 AE27:AF27 AK27:AL27 AQ27:AR27 AU27:AV27 AY27:AZ27 BE27:BF27 BK27:BL27 G28:H28 O28:P28 U28:V28 AA28:AB28 AE28:AF28 AK28:AL28 AQ28:AR28 AU28:AV28 AY28:AZ28 BE28:BF28 BK28:BL28 G29:H29 O29:P29 U29:V29 AA29:AB29 AE29:AF29 AK29:AL29 AQ29:AR29 AU29:AV29 AY29:AZ29 BE29:BF29 BK29:BL29 G30:H30 O30:P30 U30:V30 AA30:AB30 AE30:AF30 AK30:AL30 AQ30:AR30 AU30:AV30 AY30:AZ30 BE30:BF30 BK30:BL30 G31:H31 O31:P31 U31:V31 AA31:AB31 AE31:AF31 AK31:AL31 AQ31:AR31 AU31:AV31 AY31:AZ31 BE31:BF31 BK31:BL31 G32:H32 O32:P32 U32:V32 AA32:AB32 AE32:AF32 AK32:AL32 AQ32:AR32 AU32:AV32 AY32:AZ32 BE32:BF32 BK32:BL32 G33:H33 O33:P33 U33:V33 AA33:AB33 AE33:AF33 AK33:AL33 AQ33:AR33 AU33:AV33 AY33:AZ33 BE33:BF33 BK33:BL33 G34:H34 O34:P34 U34:V34 AA34:AB34 AE34:AF34 AK34:AL34 AQ34:AR34 AU34:AV34 AY34:AZ34 BE34:BF34 BK34:BL34 G35:H35 O35:P35 U35:V35 AA35:AB35 AE35:AF35 AK35:AL35 AQ35:AR35 AU35:AV35 AY35:AZ35 BE35:BF35 BK35:BL35 G36:H36 O36:P36 U36:V36 AA36:AB36 AE36:AF36 AK36:AL36 AQ36:AR36 AU36:AV36 AY36:AZ36 BE36:BF36 BK36:BL36 G37:H37 O37:P37 U37:V37 AA37:AB37 AE37:AF37 AK37:AL37 AQ37:AR37 AU37:AV37 AY37:AZ37 BE37:BF37 BK37:BL37 G38:H38 O38:P38 U38:V38 AA38:AB38 AE38:AF38 AK38:AL38 AQ38:AR38 AU38:AV38 AY38:AZ38 BE38:BF38 BK38:BL38 G39:H39 O39:P39 U39:V39 AA39:AB39 AE39:AF39 AK39:AL39 AQ39:AR39 AU39:AV39 AY39:AZ39 BE39:BF39 BK39:BL39 G40:H40 O40:P40 U40:V40 AA40:AB40 AE40:AF40 AK40:AL40 AQ40:AR40 AU40:AV40 AY40:AZ40 BE40:BF40 BK40:BL40 G41:H41 O41:P41 U41:V41 AA41:AB41 AE41:AF41 AK41:AL41 AQ41:AR41 AU41:AV41 AY41:AZ41 BE41:BF41 BK41:BL41 G42:H42 O42:P42 U42:V42 AA42:AB42 AE42:AF42 AK42:AL42 AQ42:AR42 AU42:AV42 AY42:AZ42 BE42:BF42 BK42:BL42 G43:G79 O43:P43 U43:V43 AA43:AB43 AE43:AF43 AK43:AL43 AQ43:AR43 AU43:AV43 AY43:AZ43 BE43:BF43 BK43:BL43 O44:P44 U44:V44 AA44:AB44 AE44:AF44 AK44:AL44 AQ44:AR44 AU44:AV44 AY44:AZ44 BE44:BF44 BK44:BL44 O45:P45 U45:V45 AA45:AB45 AE45:AF45 AK45:AL45 AQ45:AR45 AU45:AV45 AY45:AZ45 BE45:BF45 BK45:BL45 O46:P46 U46:V46 AA46:AB46 AE46:AF46 AK46:AL46 AQ46:AR46 AU46:AV46 AY46:AZ46 BE46:BF46 BK46:BL46 O47:P47 U47:V47 AA47:AB47 AE47:AF47 AK47:AL47 AQ47:AR47 AU47:AV47 AY47:AZ47 BE47:BF47 BK47:BL47 O48:P48 U48:V48 AA48:AB48 AE48:AF48 AK48:AL48 AQ48:AR48 AU48:AV48 AY48:AZ48 BE48:BF48 BK48:BL48 O49:P49 U49:V49 AA49:AB49 AE49:AF49 AK49:AL49 AQ49:AR49 AU49:AV49 AY49:AZ49 BE49:BF49 BK49:BL49 O50:P50 U50:V50 AA50:AB50 AE50:AF50 AK50:AL50 AQ50:AR50 AU50:AV50 AY50:AZ50 BE50:BF50 BK50:BL50 O51:P51 U51:V51 AA51:AB51 AE51:AF51 AK51:AL51 AQ51:AR51 AU51:AV51 AY51:AZ51 BE51:BF51 BK51:BL51 O52:P52 U52:V52 AA52:AB52 AE52:AF52 AK52:AL52 AQ52:AR52 AU52:AV52 AY52:AZ52 BE52:BF52 BK52:BL52 O53:P53 U53:V53 AA53:AB53 AE53:AF53 AK53:AL53 AQ53:AR53 AU53:AV53 AY53:AZ53 BE53:BF53 BK53:BL53 O54:P54 U54:V54 AA54:AB54 AE54:AF54 AK54:AL54 AQ54:AR54 AU54:AV54 AY54:AZ54 BE54:BF54 BK54:BL54 O55:P55 U55:V55 AA55:AB55 AE55:AF55 AK55:AL55 AQ55:AR55 AU55:AV55 AY55:AZ55 BE55:BF55 BK55:BL55 O56:P56 U56:V56 AA56:AB56 AE56:AF56 AK56:AL56 AQ56:AR56 AU56:AV56 AY56:AZ56 BE56:BF56 BK56:BL56 O57:P57 U57:V57 AA57:AB57 AE57:AF57 AK57:AL57 AQ57:AR57 AU57:AV57 AY57:AZ57 BE57:BF57 BK57:BL57 O58:P58 U58:V58 AA58:AB58 AE58:AF58 AK58:AL58 AQ58:AR58 AU58:AV58 AY58:AZ58 BE58:BF58 BK58:BL58 O59:P59 U59:V59 AA59:AB59 AE59:AF59 AK59:AL59 AQ59:AR59 AU59:AV59 AY59:AZ59 BE59:BF59 BK59:BL59 O60:P60 U60:V60 AA60:AB60 AE60:AF60 AK60:AL60 AQ60:AR60 AU60:AV60 AY60:AZ60 BE60:BF60 BK60:BL60 O61:P61 U61:V61 AA61:AB61 AE61:AF61 AK61:AL61 AQ61:AR61 AU61:AV61 AY61:AZ61 BE61:BF61 BK61:BL61 O62:P62 U62:V62 AA62:AB62 AE62:AF62 AK62:AL62 AQ62:AR62 AU62:AV62 AY62:AZ62 BE62:BF62 BK62:BL62 O63:P63 U63:V63 AA63:AB63 AE63:AF63 AK63:AL63 AQ63:AR63 AU63:AV63 AY63:AZ63 BE63:BF63 BK63:BL63 O64:P64 U64:V64 AA64:AB64 AE64:AF64 AK64:AL64 AQ64:AR64 AU64:AV64 AY64:AZ64 BE64:BF64 BK64:BL64 O65:P65 U65:V65 AA65:AB65 AE65:AF65 AK65:AL65 AQ65:AR65 AU65:AV65 AY65:AZ65 BE65:BF65 BK65:BL65 O66:P66 U66:V66 AA66:AB66 AE66:AF66 AK66:AL66 AQ66:AR66 AU66:AV66 AY66:AZ66 BE66:BF66 BK66:BL66 O67:P67 U67:V67 AA67:AB67 AE67:AF67 AK67:AL67 AQ67:AR67 AU67:AV67 AY67:AZ67 BE67:BF67 BK67:BL67 O68:P68 U68:V68 AA68:AB68 AE68:AF68 AK68:AL68 AQ68:AR68 AU68:AV68 AY68:AZ68 BE68:BF68 BK68:BL68 O69:P69 U69:V69 AA69:AB69 AE69:AF69 AK69:AL69 AQ69:AR69 AU69:AV69 AY69:AZ69 BE69:BF69 BK69:BL69 O70:P70 U70:V70 AA70:AB70 AE70:AF70 AK70:AL70 AQ70:AR70 AU70:AV70 AY70:AZ70 BE70:BF70 BK70:BL70 O71:P71 U71:V71 AA71:AB71 AE71:AF71 AK71:AL71 AQ71:AR71 AU71:AV71 AY71:AZ71 BE71:BF71 BK71:BL71 O72:P72 U72:V72 AA72:AB72 AE72:AF72 AK72:AL72 AQ72:AR72 AU72:AV72 AY72:AZ72 BE72:BF72 BK72:BL72 O73:P73 U73:V73 AA73:AB73 AE73:AF73 AK73:AL73 AQ73:AR73 AU73:AV73 AY73:AZ73 BE73:BF73 BK73:BL73 O74:P74 U74:V74 AA74:AB74 AE74:AF74 AK74:AL74 AQ74:AR74 AU74:AV74 AY74:AZ74 BE74:BF74 BK74:BL74 O75:P75 U75:V75 AA75:AB75 AE75:AF75 AK75:AL75 AQ75:AR75 AU75:AV75 AY75:AZ75 BE75:BF75 BK75:BL75 O76:P76 U76:V76 AA76:AB76 AE76:AF76 AK76:AL76 AQ76:AR76 AU76:AV76 AY76:AZ76 BE76:BF76 BK76:BL76 O77:P77 U77:V77 AA77:AB77 AE77:AF77 AK77:AL77 AQ77:AR77 AU77:AV77 AY77:AZ77 BE77:BF77 BK77:BL77 O78:P78 U78:V78 AA78:AB78 AE78:AF78 AK78:AL78 AQ78:AR78 AU78:AV78 AY78:AZ78 BE78:BF78 BK78:BL78 O79:P79 U79:V79 AA79:AB79 AE79:AF79 AK79:AL79 AQ79:AR79 AU79:AV79 AY79:AZ79 BE79:BF79 BK79:BL79" emptyCellReference="1"/>
    <ignoredError sqref="L43:L79" unlockedFormula="1"/>
    <ignoredError sqref="BV6:BV48 BX6 CB6 BX7 CB7 BX8 CB8 BX9 CB9 BX10 CB10 BX11 CB11 BX12 CB12 BX13 CB13 BX14 CB14 BX15 CB15 BX16 CB16 BX17 CB17 BX18 CB18 BX19 CB19 BX20 CB20 BX21 CB21 BX22 CB22 BX23 CB23 BX24 CB24 BX25 CB25 BX26 CB26 BX27 CB27 BX28 CB28 BX29 CB29 BX30 CB30 BX31 CB31 BX32 CB32 BX33 CB33 BX34 CB34 BX35 CB35 BX36 CB36 BX37 CB37 BX38 CB38 BX39 CB39 BX40 CB40 BX41 CB41 BX42 CB42 BX43 CB43 BX44 CB44 BX45 CB45 BX46 CB46 BX47 CB47 BX48 CB48 BZ6 BZ7 BZ8 BZ9 BZ10 BZ11 BZ12 BZ13 BZ14 BZ15 BZ16 BZ17 BZ18 BZ19 BZ20 BZ21 BZ22 BZ23 BZ24 BZ25 BZ26 BZ27 BZ28 BZ29 BZ30 BZ31 BZ32 BZ33 BZ34 BZ35 BZ36 BZ37 BZ38 BZ39 BZ40 BZ41 BZ42 BZ43 BZ44 BZ45 BZ46 BZ47 BZ48" evalError="1"/>
    <ignoredError sqref="BW6:BW48 CA6:CA48" evalError="1" emptyCellReference="1"/>
    <ignoredError sqref="D43:D79 H43:H79" unlockedFormula="1" emptyCellReferenc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8"/>
  <dimension ref="B1:B80"/>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391</v>
      </c>
    </row>
    <row r="2" spans="2:2" ht="16.5" customHeight="1">
      <c r="B2" s="6" t="s">
        <v>374</v>
      </c>
    </row>
    <row r="79" spans="2:2" ht="16.5" customHeight="1">
      <c r="B79" s="6" t="s">
        <v>334</v>
      </c>
    </row>
    <row r="80" spans="2:2" ht="16.5" customHeight="1">
      <c r="B80" s="6" t="s">
        <v>374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9"/>
  <dimension ref="B1:B80"/>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392</v>
      </c>
    </row>
    <row r="2" spans="2:2" ht="16.5" customHeight="1">
      <c r="B2" s="6" t="s">
        <v>374</v>
      </c>
    </row>
    <row r="79" spans="2:2" ht="16.5" customHeight="1">
      <c r="B79" s="6" t="s">
        <v>394</v>
      </c>
    </row>
    <row r="80" spans="2:2" ht="16.5" customHeight="1">
      <c r="B80" s="6" t="s">
        <v>374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3"/>
  <dimension ref="B1:F60"/>
  <sheetViews>
    <sheetView showGridLines="0" zoomScaleNormal="100" zoomScaleSheetLayoutView="100" workbookViewId="0"/>
  </sheetViews>
  <sheetFormatPr defaultColWidth="9" defaultRowHeight="13.5"/>
  <cols>
    <col min="1" max="1" width="4.625" style="84" customWidth="1"/>
    <col min="2" max="2" width="6.125" style="84" customWidth="1"/>
    <col min="3" max="6" width="16.625" style="84" customWidth="1"/>
    <col min="7" max="10" width="9" style="84"/>
    <col min="11" max="13" width="4.625" style="84" customWidth="1"/>
    <col min="14" max="16384" width="9" style="84"/>
  </cols>
  <sheetData>
    <row r="1" spans="2:6" ht="16.5" customHeight="1">
      <c r="B1" s="6" t="s">
        <v>395</v>
      </c>
    </row>
    <row r="2" spans="2:6" ht="16.5" customHeight="1">
      <c r="B2" s="6" t="s">
        <v>382</v>
      </c>
    </row>
    <row r="3" spans="2:6" ht="42" customHeight="1">
      <c r="B3" s="318" t="s">
        <v>218</v>
      </c>
      <c r="C3" s="319"/>
      <c r="D3" s="85" t="s">
        <v>239</v>
      </c>
      <c r="E3" s="86" t="s">
        <v>240</v>
      </c>
      <c r="F3" s="171" t="s">
        <v>310</v>
      </c>
    </row>
    <row r="4" spans="2:6" ht="30" customHeight="1">
      <c r="B4" s="315" t="s">
        <v>81</v>
      </c>
      <c r="C4" s="316"/>
      <c r="D4" s="105">
        <f>地区別_有所見者割合!D14</f>
        <v>232816</v>
      </c>
      <c r="E4" s="106">
        <f>地区別_有所見者割合!E14</f>
        <v>55241</v>
      </c>
      <c r="F4" s="99">
        <f>地区別_有所見者割合!F14</f>
        <v>0.23727321146312969</v>
      </c>
    </row>
    <row r="5" spans="2:6" ht="30" customHeight="1">
      <c r="B5" s="315" t="s">
        <v>219</v>
      </c>
      <c r="C5" s="316"/>
      <c r="D5" s="105">
        <f>地区別_有所見者割合!G14</f>
        <v>85517</v>
      </c>
      <c r="E5" s="106">
        <f>地区別_有所見者割合!H14</f>
        <v>31457</v>
      </c>
      <c r="F5" s="99">
        <f>地区別_有所見者割合!I14</f>
        <v>0.3678449898850521</v>
      </c>
    </row>
    <row r="6" spans="2:6" ht="30" customHeight="1">
      <c r="B6" s="315" t="s">
        <v>220</v>
      </c>
      <c r="C6" s="316"/>
      <c r="D6" s="105">
        <f>地区別_有所見者割合!J14</f>
        <v>232892</v>
      </c>
      <c r="E6" s="106">
        <f>地区別_有所見者割合!K14</f>
        <v>145885</v>
      </c>
      <c r="F6" s="99">
        <f>地区別_有所見者割合!L14</f>
        <v>0.62640623121446848</v>
      </c>
    </row>
    <row r="7" spans="2:6" ht="30" customHeight="1">
      <c r="B7" s="315" t="s">
        <v>221</v>
      </c>
      <c r="C7" s="316"/>
      <c r="D7" s="105">
        <f>地区別_有所見者割合!M14</f>
        <v>232885</v>
      </c>
      <c r="E7" s="106">
        <f>地区別_有所見者割合!N14</f>
        <v>32217</v>
      </c>
      <c r="F7" s="99">
        <f>地区別_有所見者割合!O14</f>
        <v>0.1383386650063336</v>
      </c>
    </row>
    <row r="8" spans="2:6" ht="30" customHeight="1">
      <c r="B8" s="315" t="s">
        <v>222</v>
      </c>
      <c r="C8" s="316"/>
      <c r="D8" s="105">
        <f>地区別_有所見者割合!P14</f>
        <v>232883</v>
      </c>
      <c r="E8" s="106">
        <f>地区別_有所見者割合!Q14</f>
        <v>38619</v>
      </c>
      <c r="F8" s="99">
        <f>地区別_有所見者割合!R14</f>
        <v>0.16583005200036069</v>
      </c>
    </row>
    <row r="9" spans="2:6" ht="30" customHeight="1">
      <c r="B9" s="315" t="s">
        <v>86</v>
      </c>
      <c r="C9" s="316"/>
      <c r="D9" s="101">
        <f>地区別_有所見者割合!S14</f>
        <v>232882</v>
      </c>
      <c r="E9" s="106">
        <f>地区別_有所見者割合!T14</f>
        <v>11198</v>
      </c>
      <c r="F9" s="99">
        <f>地区別_有所見者割合!U14</f>
        <v>4.8084437612181279E-2</v>
      </c>
    </row>
    <row r="10" spans="2:6" ht="30" customHeight="1">
      <c r="B10" s="315" t="s">
        <v>223</v>
      </c>
      <c r="C10" s="316"/>
      <c r="D10" s="105">
        <f>地区別_有所見者割合!V14</f>
        <v>232799</v>
      </c>
      <c r="E10" s="106">
        <f>地区別_有所見者割合!W14</f>
        <v>99638</v>
      </c>
      <c r="F10" s="99">
        <f>地区別_有所見者割合!X14</f>
        <v>0.42800012027543072</v>
      </c>
    </row>
    <row r="11" spans="2:6" ht="30" customHeight="1">
      <c r="B11" s="315" t="s">
        <v>224</v>
      </c>
      <c r="C11" s="316"/>
      <c r="D11" s="105">
        <f>地区別_有所見者割合!Y14</f>
        <v>202406</v>
      </c>
      <c r="E11" s="106">
        <f>地区別_有所見者割合!Z14</f>
        <v>83774</v>
      </c>
      <c r="F11" s="99">
        <f>地区別_有所見者割合!AA14</f>
        <v>0.41389089256247347</v>
      </c>
    </row>
    <row r="12" spans="2:6" ht="30" customHeight="1">
      <c r="B12" s="315" t="s">
        <v>225</v>
      </c>
      <c r="C12" s="316"/>
      <c r="D12" s="107">
        <f>地区別_有所見者割合!AB14</f>
        <v>232754</v>
      </c>
      <c r="E12" s="108">
        <f>地区別_有所見者割合!AC14</f>
        <v>149607</v>
      </c>
      <c r="F12" s="100">
        <f>地区別_有所見者割合!AD14</f>
        <v>0.64276876015020146</v>
      </c>
    </row>
    <row r="13" spans="2:6" ht="13.5" customHeight="1">
      <c r="B13" s="87" t="s">
        <v>339</v>
      </c>
      <c r="C13" s="88"/>
      <c r="D13" s="89"/>
      <c r="E13" s="89"/>
      <c r="F13" s="90"/>
    </row>
    <row r="14" spans="2:6" ht="13.5" customHeight="1">
      <c r="B14" s="45" t="s">
        <v>351</v>
      </c>
      <c r="C14" s="88"/>
      <c r="D14" s="89"/>
      <c r="E14" s="89"/>
      <c r="F14" s="90"/>
    </row>
    <row r="15" spans="2:6" ht="13.5" customHeight="1">
      <c r="B15" s="92" t="s">
        <v>241</v>
      </c>
    </row>
    <row r="16" spans="2:6">
      <c r="B16" s="92" t="s">
        <v>242</v>
      </c>
      <c r="C16" s="91"/>
    </row>
    <row r="17" spans="2:5">
      <c r="B17" s="92" t="s">
        <v>243</v>
      </c>
      <c r="C17" s="91"/>
    </row>
    <row r="18" spans="2:5">
      <c r="B18" s="92" t="s">
        <v>244</v>
      </c>
      <c r="C18" s="91"/>
      <c r="E18" s="63" t="s">
        <v>249</v>
      </c>
    </row>
    <row r="19" spans="2:5">
      <c r="B19" s="92" t="s">
        <v>245</v>
      </c>
      <c r="C19" s="91"/>
      <c r="E19" s="63" t="s">
        <v>250</v>
      </c>
    </row>
    <row r="20" spans="2:5">
      <c r="B20" s="92" t="s">
        <v>246</v>
      </c>
      <c r="C20" s="91"/>
      <c r="E20" s="63" t="s">
        <v>251</v>
      </c>
    </row>
    <row r="21" spans="2:5">
      <c r="B21" s="92" t="s">
        <v>247</v>
      </c>
      <c r="C21" s="91"/>
      <c r="E21" s="63" t="s">
        <v>252</v>
      </c>
    </row>
    <row r="22" spans="2:5">
      <c r="B22" s="92" t="s">
        <v>248</v>
      </c>
      <c r="C22" s="91"/>
    </row>
    <row r="23" spans="2:5">
      <c r="B23" s="92"/>
      <c r="C23" s="91"/>
    </row>
    <row r="24" spans="2:5">
      <c r="B24" s="92"/>
      <c r="C24" s="91"/>
    </row>
    <row r="25" spans="2:5" ht="16.5" customHeight="1">
      <c r="B25" s="6" t="s">
        <v>395</v>
      </c>
    </row>
    <row r="26" spans="2:5" ht="16.5" customHeight="1">
      <c r="B26" s="6" t="s">
        <v>382</v>
      </c>
    </row>
    <row r="59" spans="2:6" ht="13.5" customHeight="1">
      <c r="B59" s="87" t="s">
        <v>339</v>
      </c>
      <c r="C59" s="88"/>
      <c r="D59" s="89"/>
      <c r="E59" s="89"/>
      <c r="F59" s="90"/>
    </row>
    <row r="60" spans="2:6" ht="13.5" customHeight="1">
      <c r="B60" s="45" t="s">
        <v>351</v>
      </c>
      <c r="C60" s="88"/>
      <c r="D60" s="89"/>
      <c r="E60" s="89"/>
      <c r="F60" s="90"/>
    </row>
  </sheetData>
  <mergeCells count="10">
    <mergeCell ref="B9:C9"/>
    <mergeCell ref="B10:C10"/>
    <mergeCell ref="B11:C11"/>
    <mergeCell ref="B12:C12"/>
    <mergeCell ref="B3:C3"/>
    <mergeCell ref="B4:C4"/>
    <mergeCell ref="B5:C5"/>
    <mergeCell ref="B6:C6"/>
    <mergeCell ref="B7:C7"/>
    <mergeCell ref="B8:C8"/>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B1:BH19"/>
  <sheetViews>
    <sheetView showGridLines="0" zoomScaleNormal="100" zoomScaleSheetLayoutView="100" workbookViewId="0"/>
  </sheetViews>
  <sheetFormatPr defaultColWidth="9" defaultRowHeight="13.5"/>
  <cols>
    <col min="1" max="1" width="4.625" style="6" customWidth="1"/>
    <col min="2" max="2" width="3.25" style="6" customWidth="1"/>
    <col min="3" max="3" width="13.625" style="6" customWidth="1"/>
    <col min="4" max="5" width="9.125" style="6" customWidth="1"/>
    <col min="6" max="6" width="9.625" style="6" customWidth="1"/>
    <col min="7" max="8" width="9.125" style="6" customWidth="1"/>
    <col min="9" max="9" width="9.625" style="6" customWidth="1"/>
    <col min="10" max="11" width="9.125" style="6" customWidth="1"/>
    <col min="12" max="12" width="9.625" style="6" customWidth="1"/>
    <col min="13" max="14" width="9.125" style="6" customWidth="1"/>
    <col min="15" max="15" width="9.625" style="6" customWidth="1"/>
    <col min="16" max="17" width="9.125" style="6" customWidth="1"/>
    <col min="18" max="18" width="9.625" style="6" customWidth="1"/>
    <col min="19" max="20" width="9.125" style="6" customWidth="1"/>
    <col min="21" max="21" width="9.625" style="6" customWidth="1"/>
    <col min="22" max="23" width="9.125" style="6" customWidth="1"/>
    <col min="24" max="24" width="9.625" style="6" customWidth="1"/>
    <col min="25" max="26" width="9.125" style="6" customWidth="1"/>
    <col min="27" max="27" width="9.625" style="6" customWidth="1"/>
    <col min="28" max="29" width="9.125" style="6" customWidth="1"/>
    <col min="30" max="30" width="9.625" style="6" customWidth="1"/>
    <col min="31" max="31" width="9" style="6"/>
    <col min="32" max="32" width="12.25" style="6" customWidth="1"/>
    <col min="33" max="33" width="9" style="6"/>
    <col min="34" max="34" width="12.25" style="6" customWidth="1"/>
    <col min="35" max="35" width="9" style="6"/>
    <col min="36" max="36" width="12.25" style="6" customWidth="1"/>
    <col min="37" max="37" width="9" style="6"/>
    <col min="38" max="38" width="12.25" style="6" customWidth="1"/>
    <col min="39" max="39" width="9" style="6"/>
    <col min="40" max="40" width="12.25" style="6" customWidth="1"/>
    <col min="41" max="41" width="9" style="6"/>
    <col min="42" max="42" width="12.25" style="6" customWidth="1"/>
    <col min="43" max="43" width="9" style="6"/>
    <col min="44" max="44" width="12.25" style="6" customWidth="1"/>
    <col min="45" max="45" width="9" style="6"/>
    <col min="46" max="46" width="12.25" style="6" customWidth="1"/>
    <col min="47" max="47" width="9" style="6"/>
    <col min="48" max="48" width="12.25" style="6" customWidth="1"/>
    <col min="49" max="16384" width="9" style="6"/>
  </cols>
  <sheetData>
    <row r="1" spans="2:60" ht="16.5" customHeight="1">
      <c r="B1" s="6" t="s">
        <v>395</v>
      </c>
    </row>
    <row r="2" spans="2:60" ht="16.5" customHeight="1">
      <c r="B2" s="6" t="s">
        <v>370</v>
      </c>
      <c r="D2" s="28" t="s">
        <v>353</v>
      </c>
    </row>
    <row r="3" spans="2:60" ht="16.5" customHeight="1">
      <c r="B3" s="265"/>
      <c r="C3" s="267" t="s">
        <v>129</v>
      </c>
      <c r="D3" s="265" t="s">
        <v>81</v>
      </c>
      <c r="E3" s="287"/>
      <c r="F3" s="293"/>
      <c r="G3" s="265" t="s">
        <v>82</v>
      </c>
      <c r="H3" s="287"/>
      <c r="I3" s="293"/>
      <c r="J3" s="265" t="s">
        <v>83</v>
      </c>
      <c r="K3" s="287"/>
      <c r="L3" s="293"/>
      <c r="M3" s="265" t="s">
        <v>84</v>
      </c>
      <c r="N3" s="287"/>
      <c r="O3" s="287"/>
      <c r="P3" s="265" t="s">
        <v>85</v>
      </c>
      <c r="Q3" s="287"/>
      <c r="R3" s="293"/>
      <c r="S3" s="265" t="s">
        <v>86</v>
      </c>
      <c r="T3" s="287"/>
      <c r="U3" s="293"/>
      <c r="V3" s="265" t="s">
        <v>87</v>
      </c>
      <c r="W3" s="287"/>
      <c r="X3" s="293"/>
      <c r="Y3" s="265" t="s">
        <v>88</v>
      </c>
      <c r="Z3" s="287"/>
      <c r="AA3" s="293"/>
      <c r="AB3" s="265" t="s">
        <v>225</v>
      </c>
      <c r="AC3" s="287"/>
      <c r="AD3" s="293"/>
    </row>
    <row r="4" spans="2:60" ht="16.5" customHeight="1">
      <c r="B4" s="289"/>
      <c r="C4" s="267"/>
      <c r="D4" s="266"/>
      <c r="E4" s="288"/>
      <c r="F4" s="294"/>
      <c r="G4" s="266"/>
      <c r="H4" s="288"/>
      <c r="I4" s="294"/>
      <c r="J4" s="266"/>
      <c r="K4" s="288"/>
      <c r="L4" s="294"/>
      <c r="M4" s="266"/>
      <c r="N4" s="288"/>
      <c r="O4" s="288"/>
      <c r="P4" s="266"/>
      <c r="Q4" s="288"/>
      <c r="R4" s="294"/>
      <c r="S4" s="266"/>
      <c r="T4" s="288"/>
      <c r="U4" s="294"/>
      <c r="V4" s="266"/>
      <c r="W4" s="288"/>
      <c r="X4" s="294"/>
      <c r="Y4" s="266"/>
      <c r="Z4" s="288"/>
      <c r="AA4" s="294"/>
      <c r="AB4" s="266"/>
      <c r="AC4" s="288"/>
      <c r="AD4" s="294"/>
      <c r="AF4" s="28" t="s">
        <v>217</v>
      </c>
    </row>
    <row r="5" spans="2:60" ht="48">
      <c r="B5" s="266"/>
      <c r="C5" s="267"/>
      <c r="D5" s="24" t="s">
        <v>80</v>
      </c>
      <c r="E5" s="22" t="s">
        <v>73</v>
      </c>
      <c r="F5" s="21" t="s">
        <v>231</v>
      </c>
      <c r="G5" s="24" t="s">
        <v>80</v>
      </c>
      <c r="H5" s="22" t="s">
        <v>73</v>
      </c>
      <c r="I5" s="21" t="s">
        <v>231</v>
      </c>
      <c r="J5" s="24" t="s">
        <v>80</v>
      </c>
      <c r="K5" s="22" t="s">
        <v>73</v>
      </c>
      <c r="L5" s="21" t="s">
        <v>231</v>
      </c>
      <c r="M5" s="24" t="s">
        <v>80</v>
      </c>
      <c r="N5" s="22" t="s">
        <v>73</v>
      </c>
      <c r="O5" s="21" t="s">
        <v>231</v>
      </c>
      <c r="P5" s="24" t="s">
        <v>80</v>
      </c>
      <c r="Q5" s="22" t="s">
        <v>73</v>
      </c>
      <c r="R5" s="21" t="s">
        <v>231</v>
      </c>
      <c r="S5" s="24" t="s">
        <v>80</v>
      </c>
      <c r="T5" s="22" t="s">
        <v>73</v>
      </c>
      <c r="U5" s="21" t="s">
        <v>231</v>
      </c>
      <c r="V5" s="24" t="s">
        <v>80</v>
      </c>
      <c r="W5" s="22" t="s">
        <v>73</v>
      </c>
      <c r="X5" s="21" t="s">
        <v>231</v>
      </c>
      <c r="Y5" s="24" t="s">
        <v>80</v>
      </c>
      <c r="Z5" s="22" t="s">
        <v>73</v>
      </c>
      <c r="AA5" s="21" t="s">
        <v>231</v>
      </c>
      <c r="AB5" s="24" t="s">
        <v>80</v>
      </c>
      <c r="AC5" s="22" t="s">
        <v>73</v>
      </c>
      <c r="AD5" s="21" t="s">
        <v>231</v>
      </c>
      <c r="AF5" s="270" t="s">
        <v>191</v>
      </c>
      <c r="AG5" s="271"/>
      <c r="AH5" s="270" t="s">
        <v>192</v>
      </c>
      <c r="AI5" s="271"/>
      <c r="AJ5" s="270" t="s">
        <v>193</v>
      </c>
      <c r="AK5" s="271"/>
      <c r="AL5" s="270" t="s">
        <v>194</v>
      </c>
      <c r="AM5" s="271"/>
      <c r="AN5" s="270" t="s">
        <v>195</v>
      </c>
      <c r="AO5" s="271"/>
      <c r="AP5" s="270" t="s">
        <v>196</v>
      </c>
      <c r="AQ5" s="271"/>
      <c r="AR5" s="270" t="s">
        <v>197</v>
      </c>
      <c r="AS5" s="271"/>
      <c r="AT5" s="270" t="s">
        <v>198</v>
      </c>
      <c r="AU5" s="271"/>
      <c r="AV5" s="270" t="s">
        <v>199</v>
      </c>
      <c r="AW5" s="271"/>
      <c r="AY5" s="175" t="s">
        <v>191</v>
      </c>
      <c r="AZ5" s="175" t="s">
        <v>192</v>
      </c>
      <c r="BA5" s="175" t="s">
        <v>193</v>
      </c>
      <c r="BB5" s="175" t="s">
        <v>194</v>
      </c>
      <c r="BC5" s="175" t="s">
        <v>195</v>
      </c>
      <c r="BD5" s="175" t="s">
        <v>196</v>
      </c>
      <c r="BE5" s="175" t="s">
        <v>197</v>
      </c>
      <c r="BF5" s="175" t="s">
        <v>198</v>
      </c>
      <c r="BG5" s="175" t="s">
        <v>199</v>
      </c>
      <c r="BH5" s="174"/>
    </row>
    <row r="6" spans="2:60" s="51" customFormat="1" ht="13.5" customHeight="1">
      <c r="B6" s="54">
        <v>1</v>
      </c>
      <c r="C6" s="47" t="s">
        <v>182</v>
      </c>
      <c r="D6" s="102">
        <v>37667</v>
      </c>
      <c r="E6" s="103">
        <v>8138</v>
      </c>
      <c r="F6" s="55">
        <f>IFERROR(E6/D6,"-")</f>
        <v>0.21605118538773993</v>
      </c>
      <c r="G6" s="102">
        <v>14409</v>
      </c>
      <c r="H6" s="103">
        <v>5159</v>
      </c>
      <c r="I6" s="55">
        <f>IFERROR(H6/G6,"-")</f>
        <v>0.3580401138177528</v>
      </c>
      <c r="J6" s="102">
        <v>37678</v>
      </c>
      <c r="K6" s="103">
        <v>23575</v>
      </c>
      <c r="L6" s="55">
        <f>IFERROR(K6/J6,"-")</f>
        <v>0.62569669303041564</v>
      </c>
      <c r="M6" s="102">
        <v>37676</v>
      </c>
      <c r="N6" s="103">
        <v>5092</v>
      </c>
      <c r="O6" s="55">
        <f>IFERROR(N6/M6,"-")</f>
        <v>0.13515235162968467</v>
      </c>
      <c r="P6" s="102">
        <v>37674</v>
      </c>
      <c r="Q6" s="103">
        <v>5719</v>
      </c>
      <c r="R6" s="55">
        <f>IFERROR(Q6/P6,"-")</f>
        <v>0.15180230397621702</v>
      </c>
      <c r="S6" s="102">
        <v>37674</v>
      </c>
      <c r="T6" s="103">
        <v>1582</v>
      </c>
      <c r="U6" s="55">
        <f>IFERROR(T6/S6,"-")</f>
        <v>4.1991824600520256E-2</v>
      </c>
      <c r="V6" s="102">
        <v>37671</v>
      </c>
      <c r="W6" s="103">
        <v>16810</v>
      </c>
      <c r="X6" s="55">
        <f>IFERROR(W6/V6,"-")</f>
        <v>0.44623184943325106</v>
      </c>
      <c r="Y6" s="102">
        <v>34647</v>
      </c>
      <c r="Z6" s="103">
        <v>14363</v>
      </c>
      <c r="AA6" s="55">
        <f>IFERROR(Z6/Y6,"-")</f>
        <v>0.41455248650676824</v>
      </c>
      <c r="AB6" s="102">
        <v>37671</v>
      </c>
      <c r="AC6" s="103">
        <v>25897</v>
      </c>
      <c r="AD6" s="55">
        <f>IFERROR(AC6/AB6,"-")</f>
        <v>0.68745188606620478</v>
      </c>
      <c r="AF6" s="32" t="str">
        <f>INDEX($C$6:$C$13,MATCH(AG6,F$6:F$13,0))</f>
        <v>中河内医療圏</v>
      </c>
      <c r="AG6" s="98">
        <f>LARGE(F$6:F$13,ROW(A1))</f>
        <v>0.25401644528779255</v>
      </c>
      <c r="AH6" s="32" t="str">
        <f>INDEX($C$6:$C$13,MATCH(AI6,I$6:I$13,0))</f>
        <v>泉州医療圏</v>
      </c>
      <c r="AI6" s="98">
        <f>LARGE(I$6:I$13,ROW(A1))</f>
        <v>0.38884375846195507</v>
      </c>
      <c r="AJ6" s="32" t="str">
        <f>INDEX($C$6:$C$13,MATCH(AK6,L$6:L$13,0))</f>
        <v>堺市医療圏</v>
      </c>
      <c r="AK6" s="98">
        <f>LARGE(L$6:L$13,ROW(A1))</f>
        <v>0.65185950413223137</v>
      </c>
      <c r="AL6" s="32" t="str">
        <f>INDEX($C$6:$C$13,MATCH(AM6,O$6:O$13,0))</f>
        <v>堺市医療圏</v>
      </c>
      <c r="AM6" s="98">
        <f>LARGE(O$6:O$13,ROW(A1))</f>
        <v>0.14955860255447032</v>
      </c>
      <c r="AN6" s="32" t="str">
        <f>INDEX($C$6:$C$13,MATCH(AO6,R$6:R$13,0))</f>
        <v>堺市医療圏</v>
      </c>
      <c r="AO6" s="98">
        <f>LARGE(R$6:R$13,ROW(A1))</f>
        <v>0.18249272095425942</v>
      </c>
      <c r="AP6" s="32" t="str">
        <f>INDEX($C$6:$C$13,MATCH(AQ6,U$6:U$13,0))</f>
        <v>泉州医療圏</v>
      </c>
      <c r="AQ6" s="98">
        <f>LARGE(U$6:U$13,ROW(A1))</f>
        <v>5.4196847038772901E-2</v>
      </c>
      <c r="AR6" s="32" t="str">
        <f>INDEX($C$6:$C$13,MATCH(AS6,X$6:X$13,0))</f>
        <v>豊能医療圏</v>
      </c>
      <c r="AS6" s="98">
        <f>LARGE(X$6:X$13,ROW(A1))</f>
        <v>0.44623184943325106</v>
      </c>
      <c r="AT6" s="32" t="str">
        <f>INDEX($C$6:$C$13,MATCH(AU6,AA$6:AA$13,0))</f>
        <v>堺市医療圏</v>
      </c>
      <c r="AU6" s="98">
        <f>LARGE(AA$6:AA$13,ROW(A1))</f>
        <v>0.44777497085114654</v>
      </c>
      <c r="AV6" s="32" t="str">
        <f>INDEX($C$6:$C$13,MATCH(AW6,AD$6:AD$13,0))</f>
        <v>豊能医療圏</v>
      </c>
      <c r="AW6" s="98">
        <f>LARGE(AD$6:AD$13,ROW(A1))</f>
        <v>0.68745188606620478</v>
      </c>
      <c r="AY6" s="122">
        <f>$F$14</f>
        <v>0.23727321146312969</v>
      </c>
      <c r="AZ6" s="122">
        <f>$I$14</f>
        <v>0.3678449898850521</v>
      </c>
      <c r="BA6" s="122">
        <f>$L$14</f>
        <v>0.62640623121446848</v>
      </c>
      <c r="BB6" s="122">
        <f>$O$14</f>
        <v>0.1383386650063336</v>
      </c>
      <c r="BC6" s="122">
        <f>$R$14</f>
        <v>0.16583005200036069</v>
      </c>
      <c r="BD6" s="122">
        <f>$U$14</f>
        <v>4.8084437612181279E-2</v>
      </c>
      <c r="BE6" s="122">
        <f>$X$14</f>
        <v>0.42800012027543072</v>
      </c>
      <c r="BF6" s="122">
        <f>$AA$14</f>
        <v>0.41389089256247347</v>
      </c>
      <c r="BG6" s="122">
        <f>$AD$14</f>
        <v>0.64276876015020146</v>
      </c>
      <c r="BH6" s="104">
        <v>0</v>
      </c>
    </row>
    <row r="7" spans="2:60" s="51" customFormat="1" ht="13.5" customHeight="1">
      <c r="B7" s="54">
        <v>2</v>
      </c>
      <c r="C7" s="47" t="s">
        <v>7</v>
      </c>
      <c r="D7" s="102">
        <v>26442</v>
      </c>
      <c r="E7" s="103">
        <v>5969</v>
      </c>
      <c r="F7" s="55">
        <f t="shared" ref="F7:F13" si="0">IFERROR(E7/D7,"-")</f>
        <v>0.22573935405793813</v>
      </c>
      <c r="G7" s="102">
        <v>11569</v>
      </c>
      <c r="H7" s="103">
        <v>4295</v>
      </c>
      <c r="I7" s="55">
        <f t="shared" ref="I7:I14" si="1">IFERROR(H7/G7,"-")</f>
        <v>0.37125075633157578</v>
      </c>
      <c r="J7" s="102">
        <v>26444</v>
      </c>
      <c r="K7" s="103">
        <v>16317</v>
      </c>
      <c r="L7" s="55">
        <f t="shared" ref="L7:L14" si="2">IFERROR(K7/J7,"-")</f>
        <v>0.61703978218121314</v>
      </c>
      <c r="M7" s="102">
        <v>26444</v>
      </c>
      <c r="N7" s="103">
        <v>3765</v>
      </c>
      <c r="O7" s="55">
        <f t="shared" ref="O7:O11" si="3">IFERROR(N7/M7,"-")</f>
        <v>0.14237634245953715</v>
      </c>
      <c r="P7" s="102">
        <v>26443</v>
      </c>
      <c r="Q7" s="103">
        <v>3785</v>
      </c>
      <c r="R7" s="55">
        <f t="shared" ref="R7:R14" si="4">IFERROR(Q7/P7,"-")</f>
        <v>0.14313807056687972</v>
      </c>
      <c r="S7" s="102">
        <v>26444</v>
      </c>
      <c r="T7" s="103">
        <v>1157</v>
      </c>
      <c r="U7" s="55">
        <f t="shared" ref="U7:U14" si="5">IFERROR(T7/S7,"-")</f>
        <v>4.3752836182120711E-2</v>
      </c>
      <c r="V7" s="102">
        <v>26443</v>
      </c>
      <c r="W7" s="103">
        <v>10719</v>
      </c>
      <c r="X7" s="55">
        <f t="shared" ref="X7:X14" si="6">IFERROR(W7/V7,"-")</f>
        <v>0.40536247778239987</v>
      </c>
      <c r="Y7" s="102">
        <v>23000</v>
      </c>
      <c r="Z7" s="103">
        <v>9198</v>
      </c>
      <c r="AA7" s="55">
        <f t="shared" ref="AA7:AA14" si="7">IFERROR(Z7/Y7,"-")</f>
        <v>0.39991304347826084</v>
      </c>
      <c r="AB7" s="102">
        <v>26420</v>
      </c>
      <c r="AC7" s="103">
        <v>16717</v>
      </c>
      <c r="AD7" s="55">
        <f t="shared" ref="AD7:AD14" si="8">IFERROR(AC7/AB7,"-")</f>
        <v>0.63274034822104464</v>
      </c>
      <c r="AF7" s="32" t="str">
        <f t="shared" ref="AF7:AF13" si="9">INDEX($C$6:$C$13,MATCH(AG7,F$6:F$13,0))</f>
        <v>大阪市医療圏</v>
      </c>
      <c r="AG7" s="98">
        <f>LARGE(F$6:F$13,ROW(A2))</f>
        <v>0.25073739180890675</v>
      </c>
      <c r="AH7" s="32" t="str">
        <f t="shared" ref="AH7:AH13" si="10">INDEX($C$6:$C$13,MATCH(AI7,I$6:I$13,0))</f>
        <v>北河内医療圏</v>
      </c>
      <c r="AI7" s="98">
        <f t="shared" ref="AI7:AI13" si="11">LARGE(I$6:I$13,ROW(A2))</f>
        <v>0.37862426664399285</v>
      </c>
      <c r="AJ7" s="32" t="str">
        <f t="shared" ref="AJ7:AJ13" si="12">INDEX($C$6:$C$13,MATCH(AK7,L$6:L$13,0))</f>
        <v>泉州医療圏</v>
      </c>
      <c r="AK7" s="98">
        <f t="shared" ref="AK7:AK13" si="13">LARGE(L$6:L$13,ROW(A2))</f>
        <v>0.63647595109274491</v>
      </c>
      <c r="AL7" s="32" t="str">
        <f t="shared" ref="AL7:AL13" si="14">INDEX($C$6:$C$13,MATCH(AM7,O$6:O$13,0))</f>
        <v>北河内医療圏</v>
      </c>
      <c r="AM7" s="98">
        <f t="shared" ref="AM7:AM13" si="15">LARGE(O$6:O$13,ROW(A2))</f>
        <v>0.14729292399195312</v>
      </c>
      <c r="AN7" s="32" t="str">
        <f t="shared" ref="AN7:AN13" si="16">INDEX($C$6:$C$13,MATCH(AO7,R$6:R$13,0))</f>
        <v>大阪市医療圏</v>
      </c>
      <c r="AO7" s="98">
        <f t="shared" ref="AO7:AO13" si="17">LARGE(R$6:R$13,ROW(A2))</f>
        <v>0.17715307824321386</v>
      </c>
      <c r="AP7" s="32" t="str">
        <f t="shared" ref="AP7:AP13" si="18">INDEX($C$6:$C$13,MATCH(AQ7,U$6:U$13,0))</f>
        <v>中河内医療圏</v>
      </c>
      <c r="AQ7" s="98">
        <f t="shared" ref="AQ7:AQ13" si="19">LARGE(U$6:U$13,ROW(A2))</f>
        <v>5.3826390936275954E-2</v>
      </c>
      <c r="AR7" s="32" t="str">
        <f t="shared" ref="AR7:AR13" si="20">INDEX($C$6:$C$13,MATCH(AS7,X$6:X$13,0))</f>
        <v>中河内医療圏</v>
      </c>
      <c r="AS7" s="98">
        <f t="shared" ref="AS7:AS13" si="21">LARGE(X$6:X$13,ROW(A2))</f>
        <v>0.44410252086670599</v>
      </c>
      <c r="AT7" s="32" t="str">
        <f t="shared" ref="AT7:AT13" si="22">INDEX($C$6:$C$13,MATCH(AU7,AA$6:AA$13,0))</f>
        <v>泉州医療圏</v>
      </c>
      <c r="AU7" s="98">
        <f t="shared" ref="AU7:AU13" si="23">LARGE(AA$6:AA$13,ROW(A2))</f>
        <v>0.42153330965548735</v>
      </c>
      <c r="AV7" s="32" t="str">
        <f t="shared" ref="AV7:AV13" si="24">INDEX($C$6:$C$13,MATCH(AW7,AD$6:AD$13,0))</f>
        <v>堺市医療圏</v>
      </c>
      <c r="AW7" s="98">
        <f t="shared" ref="AW7:AW13" si="25">LARGE(AD$6:AD$13,ROW(A2))</f>
        <v>0.64767376153701262</v>
      </c>
      <c r="AY7" s="122">
        <f t="shared" ref="AY7:AY13" si="26">$F$14</f>
        <v>0.23727321146312969</v>
      </c>
      <c r="AZ7" s="122">
        <f t="shared" ref="AZ7:AZ13" si="27">$I$14</f>
        <v>0.3678449898850521</v>
      </c>
      <c r="BA7" s="122">
        <f t="shared" ref="BA7:BA13" si="28">$L$14</f>
        <v>0.62640623121446848</v>
      </c>
      <c r="BB7" s="122">
        <f t="shared" ref="BB7:BB13" si="29">$O$14</f>
        <v>0.1383386650063336</v>
      </c>
      <c r="BC7" s="122">
        <f t="shared" ref="BC7:BC13" si="30">$R$14</f>
        <v>0.16583005200036069</v>
      </c>
      <c r="BD7" s="122">
        <f t="shared" ref="BD7:BD13" si="31">$U$14</f>
        <v>4.8084437612181279E-2</v>
      </c>
      <c r="BE7" s="122">
        <f t="shared" ref="BE7:BE13" si="32">$X$14</f>
        <v>0.42800012027543072</v>
      </c>
      <c r="BF7" s="122">
        <f t="shared" ref="BF7:BF13" si="33">$AA$14</f>
        <v>0.41389089256247347</v>
      </c>
      <c r="BG7" s="122">
        <f t="shared" ref="BG7:BG13" si="34">$AD$14</f>
        <v>0.64276876015020146</v>
      </c>
      <c r="BH7" s="104">
        <v>0</v>
      </c>
    </row>
    <row r="8" spans="2:60" s="51" customFormat="1" ht="13.5" customHeight="1">
      <c r="B8" s="54">
        <v>3</v>
      </c>
      <c r="C8" s="47" t="s">
        <v>12</v>
      </c>
      <c r="D8" s="102">
        <v>34300</v>
      </c>
      <c r="E8" s="103">
        <v>8296</v>
      </c>
      <c r="F8" s="55">
        <f t="shared" si="0"/>
        <v>0.24186588921282798</v>
      </c>
      <c r="G8" s="102">
        <v>11761</v>
      </c>
      <c r="H8" s="103">
        <v>4453</v>
      </c>
      <c r="I8" s="55">
        <f t="shared" si="1"/>
        <v>0.37862426664399285</v>
      </c>
      <c r="J8" s="102">
        <v>34301</v>
      </c>
      <c r="K8" s="103">
        <v>21728</v>
      </c>
      <c r="L8" s="55">
        <f t="shared" si="2"/>
        <v>0.63345091979825663</v>
      </c>
      <c r="M8" s="102">
        <v>34299</v>
      </c>
      <c r="N8" s="103">
        <v>5052</v>
      </c>
      <c r="O8" s="55">
        <f t="shared" si="3"/>
        <v>0.14729292399195312</v>
      </c>
      <c r="P8" s="102">
        <v>34303</v>
      </c>
      <c r="Q8" s="103">
        <v>5865</v>
      </c>
      <c r="R8" s="55">
        <f>IFERROR(Q8/P8,"-")</f>
        <v>0.17097629944902779</v>
      </c>
      <c r="S8" s="102">
        <v>34303</v>
      </c>
      <c r="T8" s="103">
        <v>1561</v>
      </c>
      <c r="U8" s="55">
        <f t="shared" si="5"/>
        <v>4.5506223945427512E-2</v>
      </c>
      <c r="V8" s="102">
        <v>34300</v>
      </c>
      <c r="W8" s="103">
        <v>14616</v>
      </c>
      <c r="X8" s="55">
        <f t="shared" si="6"/>
        <v>0.42612244897959184</v>
      </c>
      <c r="Y8" s="102">
        <v>28215</v>
      </c>
      <c r="Z8" s="103">
        <v>11817</v>
      </c>
      <c r="AA8" s="55">
        <f t="shared" si="7"/>
        <v>0.41881977671451354</v>
      </c>
      <c r="AB8" s="102">
        <v>34296</v>
      </c>
      <c r="AC8" s="103">
        <v>21848</v>
      </c>
      <c r="AD8" s="55">
        <f t="shared" si="8"/>
        <v>0.63704222066713323</v>
      </c>
      <c r="AF8" s="32" t="str">
        <f t="shared" si="9"/>
        <v>北河内医療圏</v>
      </c>
      <c r="AG8" s="98">
        <f t="shared" ref="AG8:AG13" si="35">LARGE(F$6:F$13,ROW(A3))</f>
        <v>0.24186588921282798</v>
      </c>
      <c r="AH8" s="32" t="str">
        <f t="shared" si="10"/>
        <v>堺市医療圏</v>
      </c>
      <c r="AI8" s="98">
        <f t="shared" si="11"/>
        <v>0.37352802637776733</v>
      </c>
      <c r="AJ8" s="32" t="str">
        <f t="shared" si="12"/>
        <v>北河内医療圏</v>
      </c>
      <c r="AK8" s="98">
        <f t="shared" si="13"/>
        <v>0.63345091979825663</v>
      </c>
      <c r="AL8" s="32" t="str">
        <f t="shared" si="14"/>
        <v>三島医療圏</v>
      </c>
      <c r="AM8" s="98">
        <f t="shared" si="15"/>
        <v>0.14237634245953715</v>
      </c>
      <c r="AN8" s="32" t="str">
        <f t="shared" si="16"/>
        <v>泉州医療圏</v>
      </c>
      <c r="AO8" s="98">
        <f t="shared" si="17"/>
        <v>0.17192160204516405</v>
      </c>
      <c r="AP8" s="32" t="str">
        <f t="shared" si="18"/>
        <v>堺市医療圏</v>
      </c>
      <c r="AQ8" s="98">
        <f t="shared" si="19"/>
        <v>5.0671550671550672E-2</v>
      </c>
      <c r="AR8" s="32" t="str">
        <f t="shared" si="20"/>
        <v>堺市医療圏</v>
      </c>
      <c r="AS8" s="98">
        <f t="shared" si="21"/>
        <v>0.44327040480886637</v>
      </c>
      <c r="AT8" s="32" t="str">
        <f t="shared" si="22"/>
        <v>北河内医療圏</v>
      </c>
      <c r="AU8" s="98">
        <f t="shared" si="23"/>
        <v>0.41881977671451354</v>
      </c>
      <c r="AV8" s="32" t="str">
        <f t="shared" si="24"/>
        <v>南河内医療圏</v>
      </c>
      <c r="AW8" s="98">
        <f t="shared" si="25"/>
        <v>0.64015783264857828</v>
      </c>
      <c r="AY8" s="122">
        <f t="shared" si="26"/>
        <v>0.23727321146312969</v>
      </c>
      <c r="AZ8" s="122">
        <f t="shared" si="27"/>
        <v>0.3678449898850521</v>
      </c>
      <c r="BA8" s="122">
        <f t="shared" si="28"/>
        <v>0.62640623121446848</v>
      </c>
      <c r="BB8" s="122">
        <f t="shared" si="29"/>
        <v>0.1383386650063336</v>
      </c>
      <c r="BC8" s="122">
        <f t="shared" si="30"/>
        <v>0.16583005200036069</v>
      </c>
      <c r="BD8" s="122">
        <f t="shared" si="31"/>
        <v>4.8084437612181279E-2</v>
      </c>
      <c r="BE8" s="122">
        <f t="shared" si="32"/>
        <v>0.42800012027543072</v>
      </c>
      <c r="BF8" s="122">
        <f t="shared" si="33"/>
        <v>0.41389089256247347</v>
      </c>
      <c r="BG8" s="122">
        <f t="shared" si="34"/>
        <v>0.64276876015020146</v>
      </c>
      <c r="BH8" s="104">
        <v>0</v>
      </c>
    </row>
    <row r="9" spans="2:60" s="51" customFormat="1" ht="13.5" customHeight="1">
      <c r="B9" s="54">
        <v>4</v>
      </c>
      <c r="C9" s="47" t="s">
        <v>20</v>
      </c>
      <c r="D9" s="102">
        <v>23715</v>
      </c>
      <c r="E9" s="103">
        <v>6024</v>
      </c>
      <c r="F9" s="55">
        <f t="shared" si="0"/>
        <v>0.25401644528779255</v>
      </c>
      <c r="G9" s="102">
        <v>9616</v>
      </c>
      <c r="H9" s="103">
        <v>3454</v>
      </c>
      <c r="I9" s="55">
        <f t="shared" si="1"/>
        <v>0.35919301164725459</v>
      </c>
      <c r="J9" s="102">
        <v>23745</v>
      </c>
      <c r="K9" s="103">
        <v>14908</v>
      </c>
      <c r="L9" s="55">
        <f t="shared" si="2"/>
        <v>0.62783743946093917</v>
      </c>
      <c r="M9" s="102">
        <v>23745</v>
      </c>
      <c r="N9" s="103">
        <v>3251</v>
      </c>
      <c r="O9" s="55">
        <f t="shared" si="3"/>
        <v>0.13691303432301538</v>
      </c>
      <c r="P9" s="102">
        <v>23743</v>
      </c>
      <c r="Q9" s="103">
        <v>4047</v>
      </c>
      <c r="R9" s="55">
        <f>IFERROR(Q9/P9,"-")</f>
        <v>0.17045023796487385</v>
      </c>
      <c r="S9" s="102">
        <v>23743</v>
      </c>
      <c r="T9" s="103">
        <v>1278</v>
      </c>
      <c r="U9" s="55">
        <f t="shared" si="5"/>
        <v>5.3826390936275954E-2</v>
      </c>
      <c r="V9" s="102">
        <v>23722</v>
      </c>
      <c r="W9" s="103">
        <v>10535</v>
      </c>
      <c r="X9" s="55">
        <f t="shared" si="6"/>
        <v>0.44410252086670599</v>
      </c>
      <c r="Y9" s="102">
        <v>19867</v>
      </c>
      <c r="Z9" s="103">
        <v>7660</v>
      </c>
      <c r="AA9" s="55">
        <f t="shared" si="7"/>
        <v>0.38556400060401669</v>
      </c>
      <c r="AB9" s="102">
        <v>23738</v>
      </c>
      <c r="AC9" s="103">
        <v>14846</v>
      </c>
      <c r="AD9" s="55">
        <f t="shared" si="8"/>
        <v>0.62541073384446877</v>
      </c>
      <c r="AF9" s="32" t="str">
        <f t="shared" si="9"/>
        <v>泉州医療圏</v>
      </c>
      <c r="AG9" s="98">
        <f t="shared" si="35"/>
        <v>0.24137049347992839</v>
      </c>
      <c r="AH9" s="32" t="str">
        <f t="shared" si="10"/>
        <v>三島医療圏</v>
      </c>
      <c r="AI9" s="98">
        <f t="shared" si="11"/>
        <v>0.37125075633157578</v>
      </c>
      <c r="AJ9" s="32" t="str">
        <f t="shared" si="12"/>
        <v>中河内医療圏</v>
      </c>
      <c r="AK9" s="98">
        <f t="shared" si="13"/>
        <v>0.62783743946093917</v>
      </c>
      <c r="AL9" s="32" t="str">
        <f t="shared" si="14"/>
        <v>大阪市医療圏</v>
      </c>
      <c r="AM9" s="98">
        <f t="shared" si="15"/>
        <v>0.13974231912784935</v>
      </c>
      <c r="AN9" s="32" t="str">
        <f t="shared" si="16"/>
        <v>北河内医療圏</v>
      </c>
      <c r="AO9" s="98">
        <f t="shared" si="17"/>
        <v>0.17097629944902779</v>
      </c>
      <c r="AP9" s="32" t="str">
        <f t="shared" si="18"/>
        <v>南河内医療圏</v>
      </c>
      <c r="AQ9" s="98">
        <f t="shared" si="19"/>
        <v>4.9786455155582672E-2</v>
      </c>
      <c r="AR9" s="32" t="str">
        <f t="shared" si="20"/>
        <v>大阪市医療圏</v>
      </c>
      <c r="AS9" s="98">
        <f t="shared" si="21"/>
        <v>0.43189625973774615</v>
      </c>
      <c r="AT9" s="32" t="str">
        <f t="shared" si="22"/>
        <v>大阪市医療圏</v>
      </c>
      <c r="AU9" s="98">
        <f t="shared" si="23"/>
        <v>0.41806020066889632</v>
      </c>
      <c r="AV9" s="32" t="str">
        <f t="shared" si="24"/>
        <v>北河内医療圏</v>
      </c>
      <c r="AW9" s="98">
        <f t="shared" si="25"/>
        <v>0.63704222066713323</v>
      </c>
      <c r="AY9" s="122">
        <f t="shared" si="26"/>
        <v>0.23727321146312969</v>
      </c>
      <c r="AZ9" s="122">
        <f t="shared" si="27"/>
        <v>0.3678449898850521</v>
      </c>
      <c r="BA9" s="122">
        <f t="shared" si="28"/>
        <v>0.62640623121446848</v>
      </c>
      <c r="BB9" s="122">
        <f t="shared" si="29"/>
        <v>0.1383386650063336</v>
      </c>
      <c r="BC9" s="122">
        <f t="shared" si="30"/>
        <v>0.16583005200036069</v>
      </c>
      <c r="BD9" s="122">
        <f t="shared" si="31"/>
        <v>4.8084437612181279E-2</v>
      </c>
      <c r="BE9" s="122">
        <f t="shared" si="32"/>
        <v>0.42800012027543072</v>
      </c>
      <c r="BF9" s="122">
        <f t="shared" si="33"/>
        <v>0.41389089256247347</v>
      </c>
      <c r="BG9" s="122">
        <f t="shared" si="34"/>
        <v>0.64276876015020146</v>
      </c>
      <c r="BH9" s="104">
        <v>0</v>
      </c>
    </row>
    <row r="10" spans="2:60" s="51" customFormat="1" ht="13.5" customHeight="1">
      <c r="B10" s="54">
        <v>5</v>
      </c>
      <c r="C10" s="47" t="s">
        <v>24</v>
      </c>
      <c r="D10" s="102">
        <v>24577</v>
      </c>
      <c r="E10" s="103">
        <v>5721</v>
      </c>
      <c r="F10" s="55">
        <f t="shared" si="0"/>
        <v>0.23277861415144241</v>
      </c>
      <c r="G10" s="102">
        <v>7178</v>
      </c>
      <c r="H10" s="103">
        <v>2517</v>
      </c>
      <c r="I10" s="55">
        <f t="shared" si="1"/>
        <v>0.35065477848983001</v>
      </c>
      <c r="J10" s="102">
        <v>24583</v>
      </c>
      <c r="K10" s="103">
        <v>14623</v>
      </c>
      <c r="L10" s="55">
        <f>IFERROR(K10/J10,"-")</f>
        <v>0.59484196395883338</v>
      </c>
      <c r="M10" s="102">
        <v>24583</v>
      </c>
      <c r="N10" s="103">
        <v>3146</v>
      </c>
      <c r="O10" s="55">
        <f t="shared" si="3"/>
        <v>0.12797461660497092</v>
      </c>
      <c r="P10" s="102">
        <v>24585</v>
      </c>
      <c r="Q10" s="103">
        <v>3953</v>
      </c>
      <c r="R10" s="55">
        <f>IFERROR(Q10/P10,"-")</f>
        <v>0.16078909904413261</v>
      </c>
      <c r="S10" s="102">
        <v>24585</v>
      </c>
      <c r="T10" s="103">
        <v>1224</v>
      </c>
      <c r="U10" s="55">
        <f t="shared" si="5"/>
        <v>4.9786455155582672E-2</v>
      </c>
      <c r="V10" s="102">
        <v>24582</v>
      </c>
      <c r="W10" s="103">
        <v>10000</v>
      </c>
      <c r="X10" s="55">
        <f t="shared" si="6"/>
        <v>0.40680172483931332</v>
      </c>
      <c r="Y10" s="102">
        <v>21401</v>
      </c>
      <c r="Z10" s="103">
        <v>8586</v>
      </c>
      <c r="AA10" s="55">
        <f t="shared" si="7"/>
        <v>0.40119620578477644</v>
      </c>
      <c r="AB10" s="102">
        <v>24583</v>
      </c>
      <c r="AC10" s="103">
        <v>15737</v>
      </c>
      <c r="AD10" s="55">
        <f t="shared" si="8"/>
        <v>0.64015783264857828</v>
      </c>
      <c r="AF10" s="32" t="str">
        <f t="shared" si="9"/>
        <v>堺市医療圏</v>
      </c>
      <c r="AG10" s="98">
        <f t="shared" si="35"/>
        <v>0.23760980880349508</v>
      </c>
      <c r="AH10" s="32" t="str">
        <f t="shared" si="10"/>
        <v>大阪市医療圏</v>
      </c>
      <c r="AI10" s="98">
        <f t="shared" si="11"/>
        <v>0.36942880128720834</v>
      </c>
      <c r="AJ10" s="32" t="str">
        <f t="shared" si="12"/>
        <v>大阪市医療圏</v>
      </c>
      <c r="AK10" s="98">
        <f t="shared" si="13"/>
        <v>0.6263173160591704</v>
      </c>
      <c r="AL10" s="32" t="str">
        <f t="shared" si="14"/>
        <v>中河内医療圏</v>
      </c>
      <c r="AM10" s="98">
        <f t="shared" si="15"/>
        <v>0.13691303432301538</v>
      </c>
      <c r="AN10" s="32" t="str">
        <f t="shared" si="16"/>
        <v>中河内医療圏</v>
      </c>
      <c r="AO10" s="98">
        <f t="shared" si="17"/>
        <v>0.17045023796487385</v>
      </c>
      <c r="AP10" s="32" t="str">
        <f t="shared" si="18"/>
        <v>大阪市医療圏</v>
      </c>
      <c r="AQ10" s="98">
        <f t="shared" si="19"/>
        <v>4.9433150426647976E-2</v>
      </c>
      <c r="AR10" s="32" t="str">
        <f t="shared" si="20"/>
        <v>北河内医療圏</v>
      </c>
      <c r="AS10" s="98">
        <f t="shared" si="21"/>
        <v>0.42612244897959184</v>
      </c>
      <c r="AT10" s="32" t="str">
        <f t="shared" si="22"/>
        <v>豊能医療圏</v>
      </c>
      <c r="AU10" s="98">
        <f t="shared" si="23"/>
        <v>0.41455248650676824</v>
      </c>
      <c r="AV10" s="32" t="str">
        <f t="shared" si="24"/>
        <v>泉州医療圏</v>
      </c>
      <c r="AW10" s="98">
        <f t="shared" si="25"/>
        <v>0.63287414168123857</v>
      </c>
      <c r="AY10" s="122">
        <f t="shared" si="26"/>
        <v>0.23727321146312969</v>
      </c>
      <c r="AZ10" s="122">
        <f t="shared" si="27"/>
        <v>0.3678449898850521</v>
      </c>
      <c r="BA10" s="122">
        <f t="shared" si="28"/>
        <v>0.62640623121446848</v>
      </c>
      <c r="BB10" s="122">
        <f t="shared" si="29"/>
        <v>0.1383386650063336</v>
      </c>
      <c r="BC10" s="122">
        <f t="shared" si="30"/>
        <v>0.16583005200036069</v>
      </c>
      <c r="BD10" s="122">
        <f t="shared" si="31"/>
        <v>4.8084437612181279E-2</v>
      </c>
      <c r="BE10" s="122">
        <f t="shared" si="32"/>
        <v>0.42800012027543072</v>
      </c>
      <c r="BF10" s="122">
        <f t="shared" si="33"/>
        <v>0.41389089256247347</v>
      </c>
      <c r="BG10" s="122">
        <f t="shared" si="34"/>
        <v>0.64276876015020146</v>
      </c>
      <c r="BH10" s="104">
        <v>0</v>
      </c>
    </row>
    <row r="11" spans="2:60" s="51" customFormat="1" ht="13.5" customHeight="1">
      <c r="B11" s="54">
        <v>6</v>
      </c>
      <c r="C11" s="47" t="s">
        <v>34</v>
      </c>
      <c r="D11" s="102">
        <v>21287</v>
      </c>
      <c r="E11" s="103">
        <v>5058</v>
      </c>
      <c r="F11" s="55">
        <f t="shared" si="0"/>
        <v>0.23760980880349508</v>
      </c>
      <c r="G11" s="102">
        <v>14861</v>
      </c>
      <c r="H11" s="103">
        <v>5551</v>
      </c>
      <c r="I11" s="55">
        <f t="shared" si="1"/>
        <v>0.37352802637776733</v>
      </c>
      <c r="J11" s="102">
        <v>21296</v>
      </c>
      <c r="K11" s="103">
        <v>13882</v>
      </c>
      <c r="L11" s="55">
        <f>IFERROR(K11/J11,"-")</f>
        <v>0.65185950413223137</v>
      </c>
      <c r="M11" s="102">
        <v>21296</v>
      </c>
      <c r="N11" s="103">
        <v>3185</v>
      </c>
      <c r="O11" s="55">
        <f t="shared" si="3"/>
        <v>0.14955860255447032</v>
      </c>
      <c r="P11" s="102">
        <v>21294</v>
      </c>
      <c r="Q11" s="103">
        <v>3886</v>
      </c>
      <c r="R11" s="55">
        <f>IFERROR(Q11/P11,"-")</f>
        <v>0.18249272095425942</v>
      </c>
      <c r="S11" s="102">
        <v>21294</v>
      </c>
      <c r="T11" s="103">
        <v>1079</v>
      </c>
      <c r="U11" s="55">
        <f t="shared" si="5"/>
        <v>5.0671550671550672E-2</v>
      </c>
      <c r="V11" s="102">
        <v>21294</v>
      </c>
      <c r="W11" s="103">
        <v>9439</v>
      </c>
      <c r="X11" s="55">
        <f t="shared" si="6"/>
        <v>0.44327040480886637</v>
      </c>
      <c r="Y11" s="102">
        <v>20584</v>
      </c>
      <c r="Z11" s="103">
        <v>9217</v>
      </c>
      <c r="AA11" s="55">
        <f t="shared" si="7"/>
        <v>0.44777497085114654</v>
      </c>
      <c r="AB11" s="102">
        <v>21236</v>
      </c>
      <c r="AC11" s="103">
        <v>13754</v>
      </c>
      <c r="AD11" s="55">
        <f t="shared" si="8"/>
        <v>0.64767376153701262</v>
      </c>
      <c r="AF11" s="32" t="str">
        <f t="shared" si="9"/>
        <v>南河内医療圏</v>
      </c>
      <c r="AG11" s="98">
        <f t="shared" si="35"/>
        <v>0.23277861415144241</v>
      </c>
      <c r="AH11" s="32" t="str">
        <f t="shared" si="10"/>
        <v>中河内医療圏</v>
      </c>
      <c r="AI11" s="98">
        <f t="shared" si="11"/>
        <v>0.35919301164725459</v>
      </c>
      <c r="AJ11" s="32" t="str">
        <f t="shared" si="12"/>
        <v>豊能医療圏</v>
      </c>
      <c r="AK11" s="98">
        <f t="shared" si="13"/>
        <v>0.62569669303041564</v>
      </c>
      <c r="AL11" s="32" t="str">
        <f t="shared" si="14"/>
        <v>豊能医療圏</v>
      </c>
      <c r="AM11" s="98">
        <f t="shared" si="15"/>
        <v>0.13515235162968467</v>
      </c>
      <c r="AN11" s="32" t="str">
        <f t="shared" si="16"/>
        <v>南河内医療圏</v>
      </c>
      <c r="AO11" s="98">
        <f t="shared" si="17"/>
        <v>0.16078909904413261</v>
      </c>
      <c r="AP11" s="32" t="str">
        <f t="shared" si="18"/>
        <v>北河内医療圏</v>
      </c>
      <c r="AQ11" s="98">
        <f t="shared" si="19"/>
        <v>4.5506223945427512E-2</v>
      </c>
      <c r="AR11" s="32" t="str">
        <f t="shared" si="20"/>
        <v>泉州医療圏</v>
      </c>
      <c r="AS11" s="98">
        <f t="shared" si="21"/>
        <v>0.41218607427621201</v>
      </c>
      <c r="AT11" s="32" t="str">
        <f t="shared" si="22"/>
        <v>南河内医療圏</v>
      </c>
      <c r="AU11" s="98">
        <f t="shared" si="23"/>
        <v>0.40119620578477644</v>
      </c>
      <c r="AV11" s="32" t="str">
        <f t="shared" si="24"/>
        <v>三島医療圏</v>
      </c>
      <c r="AW11" s="98">
        <f t="shared" si="25"/>
        <v>0.63274034822104464</v>
      </c>
      <c r="AY11" s="122">
        <f t="shared" si="26"/>
        <v>0.23727321146312969</v>
      </c>
      <c r="AZ11" s="122">
        <f t="shared" si="27"/>
        <v>0.3678449898850521</v>
      </c>
      <c r="BA11" s="122">
        <f t="shared" si="28"/>
        <v>0.62640623121446848</v>
      </c>
      <c r="BB11" s="122">
        <f t="shared" si="29"/>
        <v>0.1383386650063336</v>
      </c>
      <c r="BC11" s="122">
        <f t="shared" si="30"/>
        <v>0.16583005200036069</v>
      </c>
      <c r="BD11" s="122">
        <f t="shared" si="31"/>
        <v>4.8084437612181279E-2</v>
      </c>
      <c r="BE11" s="122">
        <f t="shared" si="32"/>
        <v>0.42800012027543072</v>
      </c>
      <c r="BF11" s="122">
        <f t="shared" si="33"/>
        <v>0.41389089256247347</v>
      </c>
      <c r="BG11" s="122">
        <f t="shared" si="34"/>
        <v>0.64276876015020146</v>
      </c>
      <c r="BH11" s="104">
        <v>0</v>
      </c>
    </row>
    <row r="12" spans="2:60" s="51" customFormat="1" ht="13.5" customHeight="1">
      <c r="B12" s="54">
        <v>7</v>
      </c>
      <c r="C12" s="47" t="s">
        <v>43</v>
      </c>
      <c r="D12" s="102">
        <v>23466</v>
      </c>
      <c r="E12" s="103">
        <v>5664</v>
      </c>
      <c r="F12" s="55">
        <f t="shared" si="0"/>
        <v>0.24137049347992839</v>
      </c>
      <c r="G12" s="102">
        <v>3693</v>
      </c>
      <c r="H12" s="103">
        <v>1436</v>
      </c>
      <c r="I12" s="55">
        <f t="shared" si="1"/>
        <v>0.38884375846195507</v>
      </c>
      <c r="J12" s="102">
        <v>23473</v>
      </c>
      <c r="K12" s="103">
        <v>14940</v>
      </c>
      <c r="L12" s="55">
        <f>IFERROR(K12/J12,"-")</f>
        <v>0.63647595109274491</v>
      </c>
      <c r="M12" s="102">
        <v>23473</v>
      </c>
      <c r="N12" s="103">
        <v>2945</v>
      </c>
      <c r="O12" s="55">
        <f t="shared" ref="O12:O14" si="36">IFERROR(N12/M12,"-")</f>
        <v>0.12546329825757252</v>
      </c>
      <c r="P12" s="102">
        <v>23470</v>
      </c>
      <c r="Q12" s="103">
        <v>4035</v>
      </c>
      <c r="R12" s="55">
        <f t="shared" si="4"/>
        <v>0.17192160204516405</v>
      </c>
      <c r="S12" s="102">
        <v>23470</v>
      </c>
      <c r="T12" s="103">
        <v>1272</v>
      </c>
      <c r="U12" s="55">
        <f t="shared" si="5"/>
        <v>5.4196847038772901E-2</v>
      </c>
      <c r="V12" s="102">
        <v>23453</v>
      </c>
      <c r="W12" s="103">
        <v>9667</v>
      </c>
      <c r="X12" s="55">
        <f t="shared" si="6"/>
        <v>0.41218607427621201</v>
      </c>
      <c r="Y12" s="102">
        <v>19709</v>
      </c>
      <c r="Z12" s="103">
        <v>8308</v>
      </c>
      <c r="AA12" s="55">
        <f t="shared" si="7"/>
        <v>0.42153330965548735</v>
      </c>
      <c r="AB12" s="102">
        <v>23447</v>
      </c>
      <c r="AC12" s="103">
        <v>14839</v>
      </c>
      <c r="AD12" s="55">
        <f t="shared" si="8"/>
        <v>0.63287414168123857</v>
      </c>
      <c r="AF12" s="32" t="str">
        <f t="shared" si="9"/>
        <v>三島医療圏</v>
      </c>
      <c r="AG12" s="98">
        <f t="shared" si="35"/>
        <v>0.22573935405793813</v>
      </c>
      <c r="AH12" s="32" t="str">
        <f t="shared" si="10"/>
        <v>豊能医療圏</v>
      </c>
      <c r="AI12" s="98">
        <f t="shared" si="11"/>
        <v>0.3580401138177528</v>
      </c>
      <c r="AJ12" s="32" t="str">
        <f t="shared" si="12"/>
        <v>三島医療圏</v>
      </c>
      <c r="AK12" s="98">
        <f t="shared" si="13"/>
        <v>0.61703978218121314</v>
      </c>
      <c r="AL12" s="32" t="str">
        <f t="shared" si="14"/>
        <v>南河内医療圏</v>
      </c>
      <c r="AM12" s="98">
        <f t="shared" si="15"/>
        <v>0.12797461660497092</v>
      </c>
      <c r="AN12" s="32" t="str">
        <f t="shared" si="16"/>
        <v>豊能医療圏</v>
      </c>
      <c r="AO12" s="98">
        <f t="shared" si="17"/>
        <v>0.15180230397621702</v>
      </c>
      <c r="AP12" s="32" t="str">
        <f t="shared" si="18"/>
        <v>三島医療圏</v>
      </c>
      <c r="AQ12" s="98">
        <f t="shared" si="19"/>
        <v>4.3752836182120711E-2</v>
      </c>
      <c r="AR12" s="32" t="str">
        <f t="shared" si="20"/>
        <v>南河内医療圏</v>
      </c>
      <c r="AS12" s="98">
        <f t="shared" si="21"/>
        <v>0.40680172483931332</v>
      </c>
      <c r="AT12" s="32" t="str">
        <f t="shared" si="22"/>
        <v>三島医療圏</v>
      </c>
      <c r="AU12" s="98">
        <f t="shared" si="23"/>
        <v>0.39991304347826084</v>
      </c>
      <c r="AV12" s="32" t="str">
        <f t="shared" si="24"/>
        <v>大阪市医療圏</v>
      </c>
      <c r="AW12" s="98">
        <f t="shared" si="25"/>
        <v>0.62783163697023914</v>
      </c>
      <c r="AY12" s="122">
        <f t="shared" si="26"/>
        <v>0.23727321146312969</v>
      </c>
      <c r="AZ12" s="122">
        <f t="shared" si="27"/>
        <v>0.3678449898850521</v>
      </c>
      <c r="BA12" s="122">
        <f t="shared" si="28"/>
        <v>0.62640623121446848</v>
      </c>
      <c r="BB12" s="122">
        <f t="shared" si="29"/>
        <v>0.1383386650063336</v>
      </c>
      <c r="BC12" s="122">
        <f t="shared" si="30"/>
        <v>0.16583005200036069</v>
      </c>
      <c r="BD12" s="122">
        <f t="shared" si="31"/>
        <v>4.8084437612181279E-2</v>
      </c>
      <c r="BE12" s="122">
        <f t="shared" si="32"/>
        <v>0.42800012027543072</v>
      </c>
      <c r="BF12" s="122">
        <f t="shared" si="33"/>
        <v>0.41389089256247347</v>
      </c>
      <c r="BG12" s="122">
        <f t="shared" si="34"/>
        <v>0.64276876015020146</v>
      </c>
      <c r="BH12" s="104">
        <v>0</v>
      </c>
    </row>
    <row r="13" spans="2:60" s="51" customFormat="1" ht="13.5" customHeight="1" thickBot="1">
      <c r="B13" s="54">
        <v>8</v>
      </c>
      <c r="C13" s="47" t="s">
        <v>56</v>
      </c>
      <c r="D13" s="102">
        <v>41362</v>
      </c>
      <c r="E13" s="103">
        <v>10371</v>
      </c>
      <c r="F13" s="55">
        <f t="shared" si="0"/>
        <v>0.25073739180890675</v>
      </c>
      <c r="G13" s="102">
        <v>12430</v>
      </c>
      <c r="H13" s="103">
        <v>4592</v>
      </c>
      <c r="I13" s="55">
        <f t="shared" si="1"/>
        <v>0.36942880128720834</v>
      </c>
      <c r="J13" s="102">
        <v>41372</v>
      </c>
      <c r="K13" s="103">
        <v>25912</v>
      </c>
      <c r="L13" s="55">
        <f>IFERROR(K13/J13,"-")</f>
        <v>0.6263173160591704</v>
      </c>
      <c r="M13" s="102">
        <v>41369</v>
      </c>
      <c r="N13" s="103">
        <v>5781</v>
      </c>
      <c r="O13" s="55">
        <f t="shared" si="36"/>
        <v>0.13974231912784935</v>
      </c>
      <c r="P13" s="102">
        <v>41371</v>
      </c>
      <c r="Q13" s="103">
        <v>7329</v>
      </c>
      <c r="R13" s="55">
        <f t="shared" si="4"/>
        <v>0.17715307824321386</v>
      </c>
      <c r="S13" s="102">
        <v>41369</v>
      </c>
      <c r="T13" s="103">
        <v>2045</v>
      </c>
      <c r="U13" s="55">
        <f t="shared" si="5"/>
        <v>4.9433150426647976E-2</v>
      </c>
      <c r="V13" s="102">
        <v>41334</v>
      </c>
      <c r="W13" s="103">
        <v>17852</v>
      </c>
      <c r="X13" s="55">
        <f t="shared" si="6"/>
        <v>0.43189625973774615</v>
      </c>
      <c r="Y13" s="102">
        <v>34983</v>
      </c>
      <c r="Z13" s="103">
        <v>14625</v>
      </c>
      <c r="AA13" s="55">
        <f t="shared" si="7"/>
        <v>0.41806020066889632</v>
      </c>
      <c r="AB13" s="102">
        <v>41363</v>
      </c>
      <c r="AC13" s="103">
        <v>25969</v>
      </c>
      <c r="AD13" s="55">
        <f t="shared" si="8"/>
        <v>0.62783163697023914</v>
      </c>
      <c r="AF13" s="32" t="str">
        <f t="shared" si="9"/>
        <v>豊能医療圏</v>
      </c>
      <c r="AG13" s="98">
        <f t="shared" si="35"/>
        <v>0.21605118538773993</v>
      </c>
      <c r="AH13" s="32" t="str">
        <f t="shared" si="10"/>
        <v>南河内医療圏</v>
      </c>
      <c r="AI13" s="98">
        <f t="shared" si="11"/>
        <v>0.35065477848983001</v>
      </c>
      <c r="AJ13" s="32" t="str">
        <f t="shared" si="12"/>
        <v>南河内医療圏</v>
      </c>
      <c r="AK13" s="98">
        <f t="shared" si="13"/>
        <v>0.59484196395883338</v>
      </c>
      <c r="AL13" s="32" t="str">
        <f t="shared" si="14"/>
        <v>泉州医療圏</v>
      </c>
      <c r="AM13" s="98">
        <f t="shared" si="15"/>
        <v>0.12546329825757252</v>
      </c>
      <c r="AN13" s="32" t="str">
        <f t="shared" si="16"/>
        <v>三島医療圏</v>
      </c>
      <c r="AO13" s="98">
        <f t="shared" si="17"/>
        <v>0.14313807056687972</v>
      </c>
      <c r="AP13" s="32" t="str">
        <f t="shared" si="18"/>
        <v>豊能医療圏</v>
      </c>
      <c r="AQ13" s="98">
        <f t="shared" si="19"/>
        <v>4.1991824600520256E-2</v>
      </c>
      <c r="AR13" s="32" t="str">
        <f t="shared" si="20"/>
        <v>三島医療圏</v>
      </c>
      <c r="AS13" s="98">
        <f t="shared" si="21"/>
        <v>0.40536247778239987</v>
      </c>
      <c r="AT13" s="32" t="str">
        <f t="shared" si="22"/>
        <v>中河内医療圏</v>
      </c>
      <c r="AU13" s="98">
        <f t="shared" si="23"/>
        <v>0.38556400060401669</v>
      </c>
      <c r="AV13" s="32" t="str">
        <f t="shared" si="24"/>
        <v>中河内医療圏</v>
      </c>
      <c r="AW13" s="98">
        <f t="shared" si="25"/>
        <v>0.62541073384446877</v>
      </c>
      <c r="AY13" s="122">
        <f t="shared" si="26"/>
        <v>0.23727321146312969</v>
      </c>
      <c r="AZ13" s="122">
        <f t="shared" si="27"/>
        <v>0.3678449898850521</v>
      </c>
      <c r="BA13" s="122">
        <f t="shared" si="28"/>
        <v>0.62640623121446848</v>
      </c>
      <c r="BB13" s="122">
        <f t="shared" si="29"/>
        <v>0.1383386650063336</v>
      </c>
      <c r="BC13" s="122">
        <f t="shared" si="30"/>
        <v>0.16583005200036069</v>
      </c>
      <c r="BD13" s="122">
        <f t="shared" si="31"/>
        <v>4.8084437612181279E-2</v>
      </c>
      <c r="BE13" s="122">
        <f t="shared" si="32"/>
        <v>0.42800012027543072</v>
      </c>
      <c r="BF13" s="122">
        <f t="shared" si="33"/>
        <v>0.41389089256247347</v>
      </c>
      <c r="BG13" s="122">
        <f t="shared" si="34"/>
        <v>0.64276876015020146</v>
      </c>
      <c r="BH13" s="104">
        <v>999</v>
      </c>
    </row>
    <row r="14" spans="2:60" s="51" customFormat="1" ht="13.5" customHeight="1" thickTop="1">
      <c r="B14" s="263" t="s">
        <v>0</v>
      </c>
      <c r="C14" s="264"/>
      <c r="D14" s="119">
        <f>SUM(D6:D13)</f>
        <v>232816</v>
      </c>
      <c r="E14" s="120">
        <f>SUM(E6:E13)</f>
        <v>55241</v>
      </c>
      <c r="F14" s="121">
        <f>IFERROR(E14/D14,"-")</f>
        <v>0.23727321146312969</v>
      </c>
      <c r="G14" s="119">
        <f>SUM(G6:G13)</f>
        <v>85517</v>
      </c>
      <c r="H14" s="120">
        <f>SUM(H6:H13)</f>
        <v>31457</v>
      </c>
      <c r="I14" s="121">
        <f t="shared" si="1"/>
        <v>0.3678449898850521</v>
      </c>
      <c r="J14" s="119">
        <f>SUM(J6:J13)</f>
        <v>232892</v>
      </c>
      <c r="K14" s="120">
        <f>SUM(K6:K13)</f>
        <v>145885</v>
      </c>
      <c r="L14" s="121">
        <f t="shared" si="2"/>
        <v>0.62640623121446848</v>
      </c>
      <c r="M14" s="119">
        <f>SUM(M6:M13)</f>
        <v>232885</v>
      </c>
      <c r="N14" s="120">
        <f>SUM(N6:N13)</f>
        <v>32217</v>
      </c>
      <c r="O14" s="121">
        <f t="shared" si="36"/>
        <v>0.1383386650063336</v>
      </c>
      <c r="P14" s="119">
        <f>SUM(P6:P13)</f>
        <v>232883</v>
      </c>
      <c r="Q14" s="120">
        <f>SUM(Q6:Q13)</f>
        <v>38619</v>
      </c>
      <c r="R14" s="121">
        <f t="shared" si="4"/>
        <v>0.16583005200036069</v>
      </c>
      <c r="S14" s="119">
        <f>SUM(S6:S13)</f>
        <v>232882</v>
      </c>
      <c r="T14" s="120">
        <f>SUM(T6:T13)</f>
        <v>11198</v>
      </c>
      <c r="U14" s="121">
        <f t="shared" si="5"/>
        <v>4.8084437612181279E-2</v>
      </c>
      <c r="V14" s="119">
        <f>SUM(V6:V13)</f>
        <v>232799</v>
      </c>
      <c r="W14" s="120">
        <f>SUM(W6:W13)</f>
        <v>99638</v>
      </c>
      <c r="X14" s="121">
        <f t="shared" si="6"/>
        <v>0.42800012027543072</v>
      </c>
      <c r="Y14" s="119">
        <f>SUM(Y6:Y13)</f>
        <v>202406</v>
      </c>
      <c r="Z14" s="120">
        <f>SUM(Z6:Z13)</f>
        <v>83774</v>
      </c>
      <c r="AA14" s="121">
        <f t="shared" si="7"/>
        <v>0.41389089256247347</v>
      </c>
      <c r="AB14" s="119">
        <f>SUM(AB6:AB13)</f>
        <v>232754</v>
      </c>
      <c r="AC14" s="120">
        <f>SUM(AC6:AC13)</f>
        <v>149607</v>
      </c>
      <c r="AD14" s="121">
        <f t="shared" si="8"/>
        <v>0.64276876015020146</v>
      </c>
    </row>
    <row r="15" spans="2:60" s="51" customFormat="1">
      <c r="B15" s="11"/>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row>
    <row r="16" spans="2:60" s="51" customFormat="1">
      <c r="B16" s="11"/>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2:30">
      <c r="B17" s="12"/>
      <c r="C17" s="28"/>
      <c r="D17" s="53"/>
      <c r="E17" s="53"/>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row>
    <row r="18" spans="2:30">
      <c r="B18" s="12"/>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row>
    <row r="19" spans="2:30">
      <c r="B19" s="33"/>
    </row>
  </sheetData>
  <mergeCells count="21">
    <mergeCell ref="AV5:AW5"/>
    <mergeCell ref="AL5:AM5"/>
    <mergeCell ref="AN5:AO5"/>
    <mergeCell ref="AP5:AQ5"/>
    <mergeCell ref="AR5:AS5"/>
    <mergeCell ref="AT5:AU5"/>
    <mergeCell ref="AF5:AG5"/>
    <mergeCell ref="AH5:AI5"/>
    <mergeCell ref="AJ5:AK5"/>
    <mergeCell ref="P3:R4"/>
    <mergeCell ref="S3:U4"/>
    <mergeCell ref="V3:X4"/>
    <mergeCell ref="Y3:AA4"/>
    <mergeCell ref="AB3:AD4"/>
    <mergeCell ref="J3:L4"/>
    <mergeCell ref="M3:O4"/>
    <mergeCell ref="B14:C14"/>
    <mergeCell ref="B3:B5"/>
    <mergeCell ref="C3:C5"/>
    <mergeCell ref="D3:F4"/>
    <mergeCell ref="G3:I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F14 I14 L14 O14 R14 U14 X14 AA14 AD14" formula="1"/>
    <ignoredError sqref="AD6:AD13 D14:E14" emptyCellReference="1"/>
    <ignoredError sqref="AF6:AF13 AH6:AH13 AJ6:AJ13 AL6:AL13 AN6:AN13 AP6:AP13 AR6:AR13 AT6:AT13 AV6:AV13" evalError="1"/>
    <ignoredError sqref="AG6:AG13 AI6:AI13 AK6:AK13 AM6:AM13 AO6:AO13 AQ6:AQ13 AS6:AS13 AU6:AU13 AW6:AW13" evalError="1" emptyCellReference="1"/>
    <ignoredError sqref="G14:H14 J14:K14 M14:N14 P14:Q14 S14:T14 V14:W14 Y14:Z14 AB14:AC14" formula="1" emptyCellReferenc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396</v>
      </c>
    </row>
    <row r="2" spans="2:2" ht="16.5" customHeight="1">
      <c r="B2" s="6" t="s">
        <v>370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0D240-4B4C-46E5-BF31-63EE41621164}">
  <dimension ref="B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2:4" ht="16.5" customHeight="1">
      <c r="B1" s="6" t="s">
        <v>366</v>
      </c>
    </row>
    <row r="2" spans="2:4" ht="16.5" customHeight="1">
      <c r="B2" s="6" t="s">
        <v>433</v>
      </c>
    </row>
    <row r="4" spans="2:4">
      <c r="B4" s="31"/>
      <c r="C4" s="31"/>
      <c r="D4" s="31"/>
    </row>
    <row r="5" spans="2:4">
      <c r="B5" s="31"/>
      <c r="C5" s="31"/>
      <c r="D5" s="31"/>
    </row>
    <row r="6" spans="2:4">
      <c r="B6" s="31"/>
      <c r="C6" s="31"/>
      <c r="D6" s="31"/>
    </row>
    <row r="7" spans="2:4">
      <c r="B7" s="31"/>
      <c r="C7" s="31"/>
      <c r="D7" s="31"/>
    </row>
    <row r="8" spans="2:4">
      <c r="B8" s="31"/>
      <c r="C8" s="31"/>
      <c r="D8" s="31"/>
    </row>
    <row r="9" spans="2:4">
      <c r="B9" s="31"/>
      <c r="C9" s="31"/>
      <c r="D9" s="31"/>
    </row>
    <row r="10" spans="2:4">
      <c r="B10" s="31"/>
      <c r="C10" s="31"/>
      <c r="D10" s="31"/>
    </row>
    <row r="11" spans="2:4">
      <c r="B11" s="31"/>
      <c r="C11" s="31"/>
      <c r="D11" s="31"/>
    </row>
    <row r="12" spans="2:4">
      <c r="B12" s="31"/>
      <c r="C12" s="31"/>
      <c r="D12" s="31"/>
    </row>
    <row r="13" spans="2:4">
      <c r="B13" s="31"/>
      <c r="C13" s="31"/>
      <c r="D13" s="31"/>
    </row>
    <row r="14" spans="2:4">
      <c r="B14" s="31"/>
      <c r="C14" s="31"/>
      <c r="D14" s="31"/>
    </row>
    <row r="15" spans="2:4">
      <c r="B15" s="31"/>
      <c r="C15" s="31"/>
      <c r="D15" s="31"/>
    </row>
    <row r="16" spans="2:4">
      <c r="B16" s="31"/>
      <c r="C16" s="31"/>
      <c r="D16" s="31"/>
    </row>
    <row r="17" spans="2:4">
      <c r="B17" s="31"/>
      <c r="C17" s="31"/>
      <c r="D17" s="31"/>
    </row>
    <row r="18" spans="2:4">
      <c r="B18" s="31"/>
      <c r="C18" s="31"/>
      <c r="D18" s="31"/>
    </row>
    <row r="19" spans="2:4">
      <c r="B19" s="31"/>
      <c r="C19" s="31"/>
      <c r="D19" s="31"/>
    </row>
    <row r="20" spans="2:4">
      <c r="B20" s="31"/>
      <c r="C20" s="31"/>
      <c r="D20" s="31"/>
    </row>
    <row r="21" spans="2:4">
      <c r="B21" s="31"/>
      <c r="C21" s="31"/>
      <c r="D21" s="31"/>
    </row>
    <row r="22" spans="2:4">
      <c r="B22" s="31"/>
      <c r="C22" s="31"/>
      <c r="D22" s="31"/>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397</v>
      </c>
    </row>
    <row r="2" spans="2:15" ht="16.5" customHeight="1">
      <c r="B2" s="66" t="s">
        <v>372</v>
      </c>
    </row>
    <row r="4" spans="2:15" ht="13.5" customHeight="1">
      <c r="B4" s="67"/>
      <c r="C4" s="68"/>
      <c r="D4" s="68"/>
      <c r="E4" s="68"/>
      <c r="F4" s="68"/>
      <c r="G4" s="69"/>
    </row>
    <row r="5" spans="2:15" ht="13.5" customHeight="1">
      <c r="B5" s="70"/>
      <c r="C5" s="71"/>
      <c r="D5" s="72">
        <v>0.24800000000000003</v>
      </c>
      <c r="E5" s="38" t="s">
        <v>236</v>
      </c>
      <c r="F5" s="73">
        <v>0.254</v>
      </c>
      <c r="G5" s="74" t="s">
        <v>237</v>
      </c>
    </row>
    <row r="6" spans="2:15">
      <c r="B6" s="70"/>
      <c r="D6" s="72"/>
      <c r="E6" s="38"/>
      <c r="F6" s="73"/>
      <c r="G6" s="74"/>
    </row>
    <row r="7" spans="2:15">
      <c r="B7" s="70"/>
      <c r="C7" s="75"/>
      <c r="D7" s="72">
        <v>0.24000000000000002</v>
      </c>
      <c r="E7" s="38" t="s">
        <v>236</v>
      </c>
      <c r="F7" s="73">
        <v>0.24800000000000003</v>
      </c>
      <c r="G7" s="74" t="s">
        <v>238</v>
      </c>
    </row>
    <row r="8" spans="2:15">
      <c r="B8" s="70"/>
      <c r="D8" s="72"/>
      <c r="E8" s="38"/>
      <c r="F8" s="73"/>
      <c r="G8" s="74"/>
    </row>
    <row r="9" spans="2:15">
      <c r="B9" s="70"/>
      <c r="C9" s="76"/>
      <c r="D9" s="72">
        <v>0.23200000000000001</v>
      </c>
      <c r="E9" s="38" t="s">
        <v>236</v>
      </c>
      <c r="F9" s="73">
        <v>0.24000000000000002</v>
      </c>
      <c r="G9" s="74" t="s">
        <v>238</v>
      </c>
    </row>
    <row r="10" spans="2:15">
      <c r="B10" s="70"/>
      <c r="D10" s="72"/>
      <c r="E10" s="38"/>
      <c r="F10" s="73"/>
      <c r="G10" s="74"/>
    </row>
    <row r="11" spans="2:15">
      <c r="B11" s="70"/>
      <c r="C11" s="77"/>
      <c r="D11" s="72">
        <v>0.224</v>
      </c>
      <c r="E11" s="38" t="s">
        <v>236</v>
      </c>
      <c r="F11" s="73">
        <v>0.23200000000000001</v>
      </c>
      <c r="G11" s="74" t="s">
        <v>238</v>
      </c>
    </row>
    <row r="12" spans="2:15">
      <c r="B12" s="70"/>
      <c r="D12" s="72"/>
      <c r="E12" s="38"/>
      <c r="F12" s="73"/>
      <c r="G12" s="74"/>
    </row>
    <row r="13" spans="2:15">
      <c r="B13" s="70"/>
      <c r="C13" s="78"/>
      <c r="D13" s="72">
        <v>0.216</v>
      </c>
      <c r="E13" s="38" t="s">
        <v>236</v>
      </c>
      <c r="F13" s="73">
        <v>0.224</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398</v>
      </c>
    </row>
    <row r="2" spans="2:2" ht="16.5" customHeight="1">
      <c r="B2" s="6" t="s">
        <v>370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399</v>
      </c>
    </row>
    <row r="2" spans="2:15" ht="16.5" customHeight="1">
      <c r="B2" s="66" t="s">
        <v>372</v>
      </c>
    </row>
    <row r="4" spans="2:15" ht="13.5" customHeight="1">
      <c r="B4" s="67"/>
      <c r="C4" s="68"/>
      <c r="D4" s="68"/>
      <c r="E4" s="68"/>
      <c r="F4" s="68"/>
      <c r="G4" s="69"/>
    </row>
    <row r="5" spans="2:15" ht="13.5" customHeight="1">
      <c r="B5" s="70"/>
      <c r="C5" s="71"/>
      <c r="D5" s="72">
        <v>0.38300000000000001</v>
      </c>
      <c r="E5" s="38" t="s">
        <v>236</v>
      </c>
      <c r="F5" s="73">
        <v>0.38900000000000001</v>
      </c>
      <c r="G5" s="74" t="s">
        <v>237</v>
      </c>
    </row>
    <row r="6" spans="2:15">
      <c r="B6" s="70"/>
      <c r="D6" s="72"/>
      <c r="E6" s="38"/>
      <c r="F6" s="73"/>
      <c r="G6" s="74"/>
    </row>
    <row r="7" spans="2:15">
      <c r="B7" s="70"/>
      <c r="C7" s="75"/>
      <c r="D7" s="72">
        <v>0.375</v>
      </c>
      <c r="E7" s="38" t="s">
        <v>236</v>
      </c>
      <c r="F7" s="73">
        <v>0.38300000000000001</v>
      </c>
      <c r="G7" s="74" t="s">
        <v>238</v>
      </c>
    </row>
    <row r="8" spans="2:15">
      <c r="B8" s="70"/>
      <c r="D8" s="72"/>
      <c r="E8" s="38"/>
      <c r="F8" s="73"/>
      <c r="G8" s="74"/>
    </row>
    <row r="9" spans="2:15">
      <c r="B9" s="70"/>
      <c r="C9" s="76"/>
      <c r="D9" s="72">
        <v>0.36699999999999999</v>
      </c>
      <c r="E9" s="38" t="s">
        <v>236</v>
      </c>
      <c r="F9" s="73">
        <v>0.375</v>
      </c>
      <c r="G9" s="74" t="s">
        <v>238</v>
      </c>
    </row>
    <row r="10" spans="2:15">
      <c r="B10" s="70"/>
      <c r="D10" s="72"/>
      <c r="E10" s="38"/>
      <c r="F10" s="73"/>
      <c r="G10" s="74"/>
    </row>
    <row r="11" spans="2:15">
      <c r="B11" s="70"/>
      <c r="C11" s="77"/>
      <c r="D11" s="72">
        <v>0.35899999999999999</v>
      </c>
      <c r="E11" s="38" t="s">
        <v>236</v>
      </c>
      <c r="F11" s="73">
        <v>0.36699999999999999</v>
      </c>
      <c r="G11" s="74" t="s">
        <v>238</v>
      </c>
    </row>
    <row r="12" spans="2:15">
      <c r="B12" s="70"/>
      <c r="D12" s="72"/>
      <c r="E12" s="38"/>
      <c r="F12" s="73"/>
      <c r="G12" s="74"/>
    </row>
    <row r="13" spans="2:15">
      <c r="B13" s="70"/>
      <c r="C13" s="78"/>
      <c r="D13" s="72">
        <v>0.35099999999999998</v>
      </c>
      <c r="E13" s="38" t="s">
        <v>236</v>
      </c>
      <c r="F13" s="73">
        <v>0.35899999999999999</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400</v>
      </c>
    </row>
    <row r="2" spans="2:2" ht="16.5" customHeight="1">
      <c r="B2" s="6" t="s">
        <v>401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402</v>
      </c>
    </row>
    <row r="2" spans="2:15" ht="16.5" customHeight="1">
      <c r="B2" s="66" t="s">
        <v>372</v>
      </c>
    </row>
    <row r="4" spans="2:15" ht="13.5" customHeight="1">
      <c r="B4" s="67"/>
      <c r="C4" s="68"/>
      <c r="D4" s="68"/>
      <c r="E4" s="68"/>
      <c r="F4" s="68"/>
      <c r="G4" s="69"/>
    </row>
    <row r="5" spans="2:15" ht="13.5" customHeight="1">
      <c r="B5" s="70"/>
      <c r="C5" s="71"/>
      <c r="D5" s="72">
        <v>0.63900000000000001</v>
      </c>
      <c r="E5" s="38" t="s">
        <v>236</v>
      </c>
      <c r="F5" s="73">
        <v>0.65200000000000002</v>
      </c>
      <c r="G5" s="74" t="s">
        <v>237</v>
      </c>
    </row>
    <row r="6" spans="2:15">
      <c r="B6" s="70"/>
      <c r="D6" s="72"/>
      <c r="E6" s="38"/>
      <c r="F6" s="73"/>
      <c r="G6" s="74"/>
    </row>
    <row r="7" spans="2:15">
      <c r="B7" s="70"/>
      <c r="C7" s="75"/>
      <c r="D7" s="72">
        <v>0.628</v>
      </c>
      <c r="E7" s="38" t="s">
        <v>236</v>
      </c>
      <c r="F7" s="73">
        <v>0.63900000000000001</v>
      </c>
      <c r="G7" s="74" t="s">
        <v>238</v>
      </c>
    </row>
    <row r="8" spans="2:15">
      <c r="B8" s="70"/>
      <c r="D8" s="72"/>
      <c r="E8" s="38"/>
      <c r="F8" s="73"/>
      <c r="G8" s="74"/>
    </row>
    <row r="9" spans="2:15">
      <c r="B9" s="70"/>
      <c r="C9" s="76"/>
      <c r="D9" s="72">
        <v>0.61699999999999999</v>
      </c>
      <c r="E9" s="38" t="s">
        <v>236</v>
      </c>
      <c r="F9" s="73">
        <v>0.628</v>
      </c>
      <c r="G9" s="74" t="s">
        <v>238</v>
      </c>
    </row>
    <row r="10" spans="2:15">
      <c r="B10" s="70"/>
      <c r="D10" s="72"/>
      <c r="E10" s="38"/>
      <c r="F10" s="73"/>
      <c r="G10" s="74"/>
    </row>
    <row r="11" spans="2:15">
      <c r="B11" s="70"/>
      <c r="C11" s="77"/>
      <c r="D11" s="72">
        <v>0.60599999999999998</v>
      </c>
      <c r="E11" s="38" t="s">
        <v>236</v>
      </c>
      <c r="F11" s="73">
        <v>0.61699999999999999</v>
      </c>
      <c r="G11" s="74" t="s">
        <v>238</v>
      </c>
    </row>
    <row r="12" spans="2:15">
      <c r="B12" s="70"/>
      <c r="D12" s="72"/>
      <c r="E12" s="38"/>
      <c r="F12" s="73"/>
      <c r="G12" s="74"/>
    </row>
    <row r="13" spans="2:15">
      <c r="B13" s="70"/>
      <c r="C13" s="78"/>
      <c r="D13" s="72">
        <v>0.59499999999999997</v>
      </c>
      <c r="E13" s="38" t="s">
        <v>236</v>
      </c>
      <c r="F13" s="73">
        <v>0.60599999999999998</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403</v>
      </c>
    </row>
    <row r="2" spans="2:2" ht="16.5" customHeight="1">
      <c r="B2" s="6" t="s">
        <v>401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404</v>
      </c>
    </row>
    <row r="2" spans="2:15" ht="16.5" customHeight="1">
      <c r="B2" s="66" t="s">
        <v>372</v>
      </c>
    </row>
    <row r="4" spans="2:15" ht="13.5" customHeight="1">
      <c r="B4" s="67"/>
      <c r="C4" s="68"/>
      <c r="D4" s="68"/>
      <c r="E4" s="68"/>
      <c r="F4" s="68"/>
      <c r="G4" s="69"/>
    </row>
    <row r="5" spans="2:15" ht="13.5" customHeight="1">
      <c r="B5" s="70"/>
      <c r="C5" s="71"/>
      <c r="D5" s="72">
        <v>0.14500000000000002</v>
      </c>
      <c r="E5" s="38" t="s">
        <v>236</v>
      </c>
      <c r="F5" s="73">
        <v>0.15</v>
      </c>
      <c r="G5" s="74" t="s">
        <v>237</v>
      </c>
    </row>
    <row r="6" spans="2:15">
      <c r="B6" s="70"/>
      <c r="D6" s="72"/>
      <c r="E6" s="38"/>
      <c r="F6" s="73"/>
      <c r="G6" s="74"/>
    </row>
    <row r="7" spans="2:15">
      <c r="B7" s="70"/>
      <c r="C7" s="75"/>
      <c r="D7" s="72">
        <v>0.14000000000000001</v>
      </c>
      <c r="E7" s="38" t="s">
        <v>236</v>
      </c>
      <c r="F7" s="73">
        <v>0.14500000000000002</v>
      </c>
      <c r="G7" s="74" t="s">
        <v>238</v>
      </c>
    </row>
    <row r="8" spans="2:15">
      <c r="B8" s="70"/>
      <c r="D8" s="72"/>
      <c r="E8" s="38"/>
      <c r="F8" s="73"/>
      <c r="G8" s="74"/>
    </row>
    <row r="9" spans="2:15">
      <c r="B9" s="70"/>
      <c r="C9" s="76"/>
      <c r="D9" s="72">
        <v>0.13500000000000001</v>
      </c>
      <c r="E9" s="38" t="s">
        <v>236</v>
      </c>
      <c r="F9" s="73">
        <v>0.14000000000000001</v>
      </c>
      <c r="G9" s="74" t="s">
        <v>238</v>
      </c>
    </row>
    <row r="10" spans="2:15">
      <c r="B10" s="70"/>
      <c r="D10" s="72"/>
      <c r="E10" s="38"/>
      <c r="F10" s="73"/>
      <c r="G10" s="74"/>
    </row>
    <row r="11" spans="2:15">
      <c r="B11" s="70"/>
      <c r="C11" s="77"/>
      <c r="D11" s="72">
        <v>0.13</v>
      </c>
      <c r="E11" s="38" t="s">
        <v>236</v>
      </c>
      <c r="F11" s="73">
        <v>0.13500000000000001</v>
      </c>
      <c r="G11" s="74" t="s">
        <v>238</v>
      </c>
    </row>
    <row r="12" spans="2:15">
      <c r="B12" s="70"/>
      <c r="D12" s="72"/>
      <c r="E12" s="38"/>
      <c r="F12" s="73"/>
      <c r="G12" s="74"/>
    </row>
    <row r="13" spans="2:15">
      <c r="B13" s="70"/>
      <c r="C13" s="78"/>
      <c r="D13" s="72">
        <v>0.125</v>
      </c>
      <c r="E13" s="38" t="s">
        <v>236</v>
      </c>
      <c r="F13" s="73">
        <v>0.13</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405</v>
      </c>
    </row>
    <row r="2" spans="2:2" ht="16.5" customHeight="1">
      <c r="B2" s="6" t="s">
        <v>401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O84"/>
  <sheetViews>
    <sheetView showGridLines="0" showWhiteSpace="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406</v>
      </c>
    </row>
    <row r="2" spans="2:15" ht="16.5" customHeight="1">
      <c r="B2" s="66" t="s">
        <v>372</v>
      </c>
    </row>
    <row r="4" spans="2:15" ht="13.5" customHeight="1">
      <c r="B4" s="67"/>
      <c r="C4" s="68"/>
      <c r="D4" s="68"/>
      <c r="E4" s="68"/>
      <c r="F4" s="68"/>
      <c r="G4" s="69"/>
    </row>
    <row r="5" spans="2:15" ht="13.5" customHeight="1">
      <c r="B5" s="70"/>
      <c r="C5" s="71"/>
      <c r="D5" s="72">
        <v>0.17500000000000002</v>
      </c>
      <c r="E5" s="38" t="s">
        <v>236</v>
      </c>
      <c r="F5" s="73">
        <v>0.182</v>
      </c>
      <c r="G5" s="74" t="s">
        <v>237</v>
      </c>
    </row>
    <row r="6" spans="2:15">
      <c r="B6" s="70"/>
      <c r="D6" s="72"/>
      <c r="E6" s="38"/>
      <c r="F6" s="73"/>
      <c r="G6" s="74"/>
    </row>
    <row r="7" spans="2:15">
      <c r="B7" s="70"/>
      <c r="C7" s="75"/>
      <c r="D7" s="72">
        <v>0.16700000000000001</v>
      </c>
      <c r="E7" s="38" t="s">
        <v>236</v>
      </c>
      <c r="F7" s="73">
        <v>0.17500000000000002</v>
      </c>
      <c r="G7" s="74" t="s">
        <v>238</v>
      </c>
    </row>
    <row r="8" spans="2:15">
      <c r="B8" s="70"/>
      <c r="D8" s="72"/>
      <c r="E8" s="38"/>
      <c r="F8" s="73"/>
      <c r="G8" s="74"/>
    </row>
    <row r="9" spans="2:15">
      <c r="B9" s="70"/>
      <c r="C9" s="76"/>
      <c r="D9" s="72">
        <v>0.159</v>
      </c>
      <c r="E9" s="38" t="s">
        <v>236</v>
      </c>
      <c r="F9" s="73">
        <v>0.16700000000000001</v>
      </c>
      <c r="G9" s="74" t="s">
        <v>238</v>
      </c>
    </row>
    <row r="10" spans="2:15">
      <c r="B10" s="70"/>
      <c r="D10" s="72"/>
      <c r="E10" s="38"/>
      <c r="F10" s="73"/>
      <c r="G10" s="74"/>
    </row>
    <row r="11" spans="2:15">
      <c r="B11" s="70"/>
      <c r="C11" s="77"/>
      <c r="D11" s="72">
        <v>0.151</v>
      </c>
      <c r="E11" s="38" t="s">
        <v>236</v>
      </c>
      <c r="F11" s="73">
        <v>0.159</v>
      </c>
      <c r="G11" s="74" t="s">
        <v>238</v>
      </c>
    </row>
    <row r="12" spans="2:15">
      <c r="B12" s="70"/>
      <c r="D12" s="72"/>
      <c r="E12" s="38"/>
      <c r="F12" s="73"/>
      <c r="G12" s="74"/>
    </row>
    <row r="13" spans="2:15">
      <c r="B13" s="70"/>
      <c r="C13" s="78"/>
      <c r="D13" s="72">
        <v>0.14299999999999999</v>
      </c>
      <c r="E13" s="38" t="s">
        <v>236</v>
      </c>
      <c r="F13" s="73">
        <v>0.151</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407</v>
      </c>
    </row>
    <row r="2" spans="2:2" ht="16.5" customHeight="1">
      <c r="B2" s="6" t="s">
        <v>401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A47BE-989A-40CE-BB12-0AB5CD8F3063}">
  <dimension ref="B1:E6"/>
  <sheetViews>
    <sheetView showGridLines="0" zoomScaleNormal="100" zoomScaleSheetLayoutView="100" workbookViewId="0"/>
  </sheetViews>
  <sheetFormatPr defaultColWidth="9" defaultRowHeight="13.5"/>
  <cols>
    <col min="1" max="1" width="4.625" style="51" customWidth="1"/>
    <col min="2" max="2" width="24.625" style="51" customWidth="1"/>
    <col min="3" max="5" width="14.875" style="51" customWidth="1"/>
    <col min="6" max="16384" width="9" style="51"/>
  </cols>
  <sheetData>
    <row r="1" spans="2:5" s="6" customFormat="1" ht="16.5" customHeight="1">
      <c r="B1" s="6" t="s">
        <v>366</v>
      </c>
    </row>
    <row r="2" spans="2:5" s="6" customFormat="1" ht="16.5" customHeight="1">
      <c r="B2" s="6" t="s">
        <v>369</v>
      </c>
      <c r="C2" s="28" t="s">
        <v>338</v>
      </c>
    </row>
    <row r="3" spans="2:5" s="6" customFormat="1">
      <c r="B3" s="220" t="s">
        <v>342</v>
      </c>
      <c r="C3" s="8" t="s">
        <v>80</v>
      </c>
      <c r="D3" s="9" t="s">
        <v>72</v>
      </c>
      <c r="E3" s="218" t="s">
        <v>230</v>
      </c>
    </row>
    <row r="4" spans="2:5" ht="13.5" customHeight="1">
      <c r="B4" s="219" t="s">
        <v>343</v>
      </c>
      <c r="C4" s="115">
        <v>437511</v>
      </c>
      <c r="D4" s="116">
        <v>91116</v>
      </c>
      <c r="E4" s="114">
        <f t="shared" ref="E4" si="0">IFERROR(D4/C4,"-")</f>
        <v>0.20825990660806243</v>
      </c>
    </row>
    <row r="5" spans="2:5" ht="13.5" customHeight="1" thickBot="1">
      <c r="B5" s="219" t="s">
        <v>344</v>
      </c>
      <c r="C5" s="115">
        <v>668626</v>
      </c>
      <c r="D5" s="116">
        <v>126667</v>
      </c>
      <c r="E5" s="114">
        <f>IFERROR(D5/C5,"-")</f>
        <v>0.18944372489254083</v>
      </c>
    </row>
    <row r="6" spans="2:5" ht="13.5" customHeight="1" thickTop="1">
      <c r="B6" s="10" t="s">
        <v>355</v>
      </c>
      <c r="C6" s="117">
        <f>'地区別_健診受診率(通年資格)'!Y13</f>
        <v>1106137</v>
      </c>
      <c r="D6" s="118">
        <f>'地区別_健診受診率(通年資格)'!Z13</f>
        <v>217783</v>
      </c>
      <c r="E6" s="173">
        <f>'地区別_健診受診率(通年資格)'!AA13</f>
        <v>0.1968861000038874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32" max="8" man="1"/>
  </rowBreaks>
  <ignoredErrors>
    <ignoredError sqref="E4:E5" emptyCellReferenc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408</v>
      </c>
    </row>
    <row r="2" spans="2:15" ht="16.5" customHeight="1">
      <c r="B2" s="66" t="s">
        <v>372</v>
      </c>
    </row>
    <row r="4" spans="2:15" ht="13.5" customHeight="1">
      <c r="B4" s="67"/>
      <c r="C4" s="68"/>
      <c r="D4" s="68"/>
      <c r="E4" s="68"/>
      <c r="F4" s="68"/>
      <c r="G4" s="69"/>
    </row>
    <row r="5" spans="2:15" ht="13.5" customHeight="1">
      <c r="B5" s="70"/>
      <c r="C5" s="71"/>
      <c r="D5" s="72">
        <v>5.000000000000001E-2</v>
      </c>
      <c r="E5" s="38" t="s">
        <v>236</v>
      </c>
      <c r="F5" s="73">
        <v>5.6000000000000001E-2</v>
      </c>
      <c r="G5" s="74" t="s">
        <v>237</v>
      </c>
    </row>
    <row r="6" spans="2:15">
      <c r="B6" s="70"/>
      <c r="D6" s="72"/>
      <c r="E6" s="38"/>
      <c r="F6" s="73"/>
      <c r="G6" s="74"/>
    </row>
    <row r="7" spans="2:15">
      <c r="B7" s="70"/>
      <c r="C7" s="75"/>
      <c r="D7" s="72">
        <v>4.8000000000000008E-2</v>
      </c>
      <c r="E7" s="38" t="s">
        <v>236</v>
      </c>
      <c r="F7" s="73">
        <v>5.000000000000001E-2</v>
      </c>
      <c r="G7" s="74" t="s">
        <v>238</v>
      </c>
    </row>
    <row r="8" spans="2:15">
      <c r="B8" s="70"/>
      <c r="D8" s="72"/>
      <c r="E8" s="38"/>
      <c r="F8" s="73"/>
      <c r="G8" s="74"/>
    </row>
    <row r="9" spans="2:15">
      <c r="B9" s="70"/>
      <c r="C9" s="76"/>
      <c r="D9" s="72">
        <v>4.6000000000000006E-2</v>
      </c>
      <c r="E9" s="38" t="s">
        <v>236</v>
      </c>
      <c r="F9" s="73">
        <v>4.8000000000000008E-2</v>
      </c>
      <c r="G9" s="74" t="s">
        <v>238</v>
      </c>
    </row>
    <row r="10" spans="2:15">
      <c r="B10" s="70"/>
      <c r="D10" s="72"/>
      <c r="E10" s="38"/>
      <c r="F10" s="73"/>
      <c r="G10" s="74"/>
    </row>
    <row r="11" spans="2:15">
      <c r="B11" s="70"/>
      <c r="C11" s="77"/>
      <c r="D11" s="72">
        <v>4.4000000000000004E-2</v>
      </c>
      <c r="E11" s="38" t="s">
        <v>236</v>
      </c>
      <c r="F11" s="73">
        <v>4.6000000000000006E-2</v>
      </c>
      <c r="G11" s="74" t="s">
        <v>238</v>
      </c>
    </row>
    <row r="12" spans="2:15">
      <c r="B12" s="70"/>
      <c r="D12" s="72"/>
      <c r="E12" s="38"/>
      <c r="F12" s="73"/>
      <c r="G12" s="74"/>
    </row>
    <row r="13" spans="2:15">
      <c r="B13" s="70"/>
      <c r="C13" s="78"/>
      <c r="D13" s="72">
        <v>4.2000000000000003E-2</v>
      </c>
      <c r="E13" s="38" t="s">
        <v>236</v>
      </c>
      <c r="F13" s="73">
        <v>4.4000000000000004E-2</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409</v>
      </c>
    </row>
    <row r="2" spans="2:2" ht="16.5" customHeight="1">
      <c r="B2" s="6" t="s">
        <v>401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410</v>
      </c>
    </row>
    <row r="2" spans="2:15" ht="16.5" customHeight="1">
      <c r="B2" s="66" t="s">
        <v>372</v>
      </c>
    </row>
    <row r="4" spans="2:15" ht="13.5" customHeight="1">
      <c r="B4" s="67"/>
      <c r="C4" s="68"/>
      <c r="D4" s="68"/>
      <c r="E4" s="68"/>
      <c r="F4" s="68"/>
      <c r="G4" s="69"/>
    </row>
    <row r="5" spans="2:15" ht="13.5" customHeight="1">
      <c r="B5" s="70"/>
      <c r="C5" s="71"/>
      <c r="D5" s="72">
        <v>0.43700000000000006</v>
      </c>
      <c r="E5" s="38" t="s">
        <v>236</v>
      </c>
      <c r="F5" s="73">
        <v>0.44600000000000001</v>
      </c>
      <c r="G5" s="74" t="s">
        <v>237</v>
      </c>
    </row>
    <row r="6" spans="2:15">
      <c r="B6" s="70"/>
      <c r="D6" s="72"/>
      <c r="E6" s="38"/>
      <c r="F6" s="73"/>
      <c r="G6" s="74"/>
    </row>
    <row r="7" spans="2:15">
      <c r="B7" s="70"/>
      <c r="C7" s="75"/>
      <c r="D7" s="72">
        <v>0.42900000000000005</v>
      </c>
      <c r="E7" s="38" t="s">
        <v>236</v>
      </c>
      <c r="F7" s="73">
        <v>0.43700000000000006</v>
      </c>
      <c r="G7" s="74" t="s">
        <v>238</v>
      </c>
    </row>
    <row r="8" spans="2:15">
      <c r="B8" s="70"/>
      <c r="D8" s="72"/>
      <c r="E8" s="38"/>
      <c r="F8" s="73"/>
      <c r="G8" s="74"/>
    </row>
    <row r="9" spans="2:15">
      <c r="B9" s="70"/>
      <c r="C9" s="76"/>
      <c r="D9" s="72">
        <v>0.42100000000000004</v>
      </c>
      <c r="E9" s="38" t="s">
        <v>236</v>
      </c>
      <c r="F9" s="73">
        <v>0.42900000000000005</v>
      </c>
      <c r="G9" s="74" t="s">
        <v>238</v>
      </c>
    </row>
    <row r="10" spans="2:15">
      <c r="B10" s="70"/>
      <c r="D10" s="72"/>
      <c r="E10" s="38"/>
      <c r="F10" s="73"/>
      <c r="G10" s="74"/>
    </row>
    <row r="11" spans="2:15">
      <c r="B11" s="70"/>
      <c r="C11" s="77"/>
      <c r="D11" s="72">
        <v>0.41300000000000003</v>
      </c>
      <c r="E11" s="38" t="s">
        <v>236</v>
      </c>
      <c r="F11" s="73">
        <v>0.42100000000000004</v>
      </c>
      <c r="G11" s="74" t="s">
        <v>238</v>
      </c>
    </row>
    <row r="12" spans="2:15">
      <c r="B12" s="70"/>
      <c r="D12" s="72"/>
      <c r="E12" s="38"/>
      <c r="F12" s="73"/>
      <c r="G12" s="74"/>
    </row>
    <row r="13" spans="2:15">
      <c r="B13" s="70"/>
      <c r="C13" s="78"/>
      <c r="D13" s="72">
        <v>0.40500000000000003</v>
      </c>
      <c r="E13" s="38" t="s">
        <v>236</v>
      </c>
      <c r="F13" s="73">
        <v>0.41300000000000003</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dimension ref="B1:M2"/>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2" width="20.625" style="1" customWidth="1"/>
    <col min="13" max="13" width="5.625" style="6" customWidth="1"/>
    <col min="14" max="16384" width="9" style="1"/>
  </cols>
  <sheetData>
    <row r="1" spans="2:12" ht="16.5" customHeight="1">
      <c r="B1" s="6" t="s">
        <v>411</v>
      </c>
      <c r="C1" s="6"/>
      <c r="D1" s="6"/>
      <c r="E1" s="6"/>
      <c r="F1" s="6"/>
      <c r="G1" s="6"/>
      <c r="H1" s="6"/>
      <c r="I1" s="6"/>
      <c r="J1" s="6"/>
      <c r="K1" s="6"/>
      <c r="L1" s="6"/>
    </row>
    <row r="2" spans="2:12" ht="16.5" customHeight="1">
      <c r="B2" s="6" t="s">
        <v>401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412</v>
      </c>
    </row>
    <row r="2" spans="2:15" ht="16.5" customHeight="1">
      <c r="B2" s="66" t="s">
        <v>372</v>
      </c>
    </row>
    <row r="4" spans="2:15" ht="13.5" customHeight="1">
      <c r="B4" s="67"/>
      <c r="C4" s="68"/>
      <c r="D4" s="68"/>
      <c r="E4" s="68"/>
      <c r="F4" s="68"/>
      <c r="G4" s="69"/>
    </row>
    <row r="5" spans="2:15" ht="13.5" customHeight="1">
      <c r="B5" s="70"/>
      <c r="C5" s="71"/>
      <c r="D5" s="72">
        <v>0.43400000000000005</v>
      </c>
      <c r="E5" s="38" t="s">
        <v>236</v>
      </c>
      <c r="F5" s="73">
        <v>0.44800000000000001</v>
      </c>
      <c r="G5" s="74" t="s">
        <v>237</v>
      </c>
    </row>
    <row r="6" spans="2:15">
      <c r="B6" s="70"/>
      <c r="D6" s="72"/>
      <c r="E6" s="38"/>
      <c r="F6" s="73"/>
      <c r="G6" s="74"/>
    </row>
    <row r="7" spans="2:15">
      <c r="B7" s="70"/>
      <c r="C7" s="75"/>
      <c r="D7" s="72">
        <v>0.42200000000000004</v>
      </c>
      <c r="E7" s="38" t="s">
        <v>236</v>
      </c>
      <c r="F7" s="73">
        <v>0.43400000000000005</v>
      </c>
      <c r="G7" s="74" t="s">
        <v>238</v>
      </c>
    </row>
    <row r="8" spans="2:15">
      <c r="B8" s="70"/>
      <c r="D8" s="72"/>
      <c r="E8" s="38"/>
      <c r="F8" s="73"/>
      <c r="G8" s="74"/>
    </row>
    <row r="9" spans="2:15">
      <c r="B9" s="70"/>
      <c r="C9" s="76"/>
      <c r="D9" s="72">
        <v>0.41000000000000003</v>
      </c>
      <c r="E9" s="38" t="s">
        <v>236</v>
      </c>
      <c r="F9" s="73">
        <v>0.42200000000000004</v>
      </c>
      <c r="G9" s="74" t="s">
        <v>238</v>
      </c>
    </row>
    <row r="10" spans="2:15">
      <c r="B10" s="70"/>
      <c r="D10" s="72"/>
      <c r="E10" s="38"/>
      <c r="F10" s="73"/>
      <c r="G10" s="74"/>
    </row>
    <row r="11" spans="2:15">
      <c r="B11" s="70"/>
      <c r="C11" s="77"/>
      <c r="D11" s="72">
        <v>0.39800000000000002</v>
      </c>
      <c r="E11" s="38" t="s">
        <v>236</v>
      </c>
      <c r="F11" s="73">
        <v>0.41000000000000003</v>
      </c>
      <c r="G11" s="74" t="s">
        <v>238</v>
      </c>
    </row>
    <row r="12" spans="2:15">
      <c r="B12" s="70"/>
      <c r="D12" s="72"/>
      <c r="E12" s="38"/>
      <c r="F12" s="73"/>
      <c r="G12" s="74"/>
    </row>
    <row r="13" spans="2:15">
      <c r="B13" s="70"/>
      <c r="C13" s="78"/>
      <c r="D13" s="72">
        <v>0.38600000000000001</v>
      </c>
      <c r="E13" s="38" t="s">
        <v>236</v>
      </c>
      <c r="F13" s="73">
        <v>0.39800000000000002</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413</v>
      </c>
    </row>
    <row r="2" spans="2:2" ht="16.5" customHeight="1">
      <c r="B2" s="6" t="s">
        <v>401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2"/>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414</v>
      </c>
    </row>
    <row r="2" spans="2:15" ht="16.5" customHeight="1">
      <c r="B2" s="66" t="s">
        <v>372</v>
      </c>
    </row>
    <row r="4" spans="2:15" ht="13.5" customHeight="1">
      <c r="B4" s="67"/>
      <c r="C4" s="68"/>
      <c r="D4" s="68"/>
      <c r="E4" s="68"/>
      <c r="F4" s="68"/>
      <c r="G4" s="69"/>
    </row>
    <row r="5" spans="2:15" ht="13.5" customHeight="1">
      <c r="B5" s="70"/>
      <c r="C5" s="71"/>
      <c r="D5" s="72">
        <v>0.67300000000000004</v>
      </c>
      <c r="E5" s="38" t="s">
        <v>236</v>
      </c>
      <c r="F5" s="73">
        <v>0.68700000000000006</v>
      </c>
      <c r="G5" s="74" t="s">
        <v>237</v>
      </c>
    </row>
    <row r="6" spans="2:15">
      <c r="B6" s="70"/>
      <c r="D6" s="72"/>
      <c r="E6" s="38"/>
      <c r="F6" s="73"/>
      <c r="G6" s="74"/>
    </row>
    <row r="7" spans="2:15">
      <c r="B7" s="70"/>
      <c r="C7" s="75"/>
      <c r="D7" s="72">
        <v>0.66100000000000003</v>
      </c>
      <c r="E7" s="38" t="s">
        <v>236</v>
      </c>
      <c r="F7" s="73">
        <v>0.67300000000000004</v>
      </c>
      <c r="G7" s="74" t="s">
        <v>238</v>
      </c>
    </row>
    <row r="8" spans="2:15">
      <c r="B8" s="70"/>
      <c r="D8" s="72"/>
      <c r="E8" s="38"/>
      <c r="F8" s="73"/>
      <c r="G8" s="74"/>
    </row>
    <row r="9" spans="2:15">
      <c r="B9" s="70"/>
      <c r="C9" s="76"/>
      <c r="D9" s="72">
        <v>0.64900000000000002</v>
      </c>
      <c r="E9" s="38" t="s">
        <v>236</v>
      </c>
      <c r="F9" s="73">
        <v>0.66100000000000003</v>
      </c>
      <c r="G9" s="74" t="s">
        <v>238</v>
      </c>
    </row>
    <row r="10" spans="2:15">
      <c r="B10" s="70"/>
      <c r="D10" s="72"/>
      <c r="E10" s="38"/>
      <c r="F10" s="73"/>
      <c r="G10" s="74"/>
    </row>
    <row r="11" spans="2:15">
      <c r="B11" s="70"/>
      <c r="C11" s="77"/>
      <c r="D11" s="72">
        <v>0.63700000000000001</v>
      </c>
      <c r="E11" s="38" t="s">
        <v>236</v>
      </c>
      <c r="F11" s="73">
        <v>0.64900000000000002</v>
      </c>
      <c r="G11" s="74" t="s">
        <v>238</v>
      </c>
    </row>
    <row r="12" spans="2:15">
      <c r="B12" s="70"/>
      <c r="D12" s="72"/>
      <c r="E12" s="38"/>
      <c r="F12" s="73"/>
      <c r="G12" s="74"/>
    </row>
    <row r="13" spans="2:15">
      <c r="B13" s="70"/>
      <c r="C13" s="78"/>
      <c r="D13" s="72">
        <v>0.625</v>
      </c>
      <c r="E13" s="38" t="s">
        <v>236</v>
      </c>
      <c r="F13" s="73">
        <v>0.63700000000000001</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3"/>
  <dimension ref="B1:DL161"/>
  <sheetViews>
    <sheetView showGridLines="0" zoomScaleNormal="100" zoomScaleSheetLayoutView="100" workbookViewId="0"/>
  </sheetViews>
  <sheetFormatPr defaultColWidth="8.875" defaultRowHeight="13.5"/>
  <cols>
    <col min="1" max="1" width="4.625" style="51" customWidth="1"/>
    <col min="2" max="2" width="3.25" style="51" customWidth="1"/>
    <col min="3" max="3" width="11.5" style="51" customWidth="1"/>
    <col min="4" max="5" width="9.125" style="51" customWidth="1"/>
    <col min="6" max="6" width="9.625" style="51" customWidth="1"/>
    <col min="7" max="8" width="9.125" style="51" customWidth="1"/>
    <col min="9" max="9" width="9.625" style="51" customWidth="1"/>
    <col min="10" max="11" width="9.125" style="51" customWidth="1"/>
    <col min="12" max="12" width="9.625" style="51" customWidth="1"/>
    <col min="13" max="14" width="9.125" style="51" customWidth="1"/>
    <col min="15" max="15" width="9.625" style="51" customWidth="1"/>
    <col min="16" max="17" width="9.125" style="51" customWidth="1"/>
    <col min="18" max="18" width="9.625" style="51" customWidth="1"/>
    <col min="19" max="20" width="9.125" style="51" customWidth="1"/>
    <col min="21" max="21" width="9.625" style="51" customWidth="1"/>
    <col min="22" max="23" width="9.125" style="51" customWidth="1"/>
    <col min="24" max="24" width="9.625" style="51" customWidth="1"/>
    <col min="25" max="26" width="9.125" style="51" customWidth="1"/>
    <col min="27" max="27" width="9.625" style="51" customWidth="1"/>
    <col min="28" max="29" width="9.125" style="51" customWidth="1"/>
    <col min="30" max="30" width="9.625" style="51" customWidth="1"/>
    <col min="31" max="31" width="9" style="51" customWidth="1"/>
    <col min="32" max="32" width="12.875" style="51" customWidth="1"/>
    <col min="33" max="33" width="9" style="51" customWidth="1"/>
    <col min="34" max="34" width="12.875" style="51" customWidth="1"/>
    <col min="35" max="35" width="9" style="51" customWidth="1"/>
    <col min="36" max="36" width="12.875" style="51" customWidth="1"/>
    <col min="37" max="37" width="9" style="51" customWidth="1"/>
    <col min="38" max="38" width="12.875" style="51" customWidth="1"/>
    <col min="39" max="39" width="9" style="51" customWidth="1"/>
    <col min="40" max="40" width="12.875" style="51" customWidth="1"/>
    <col min="41" max="41" width="9" style="51" customWidth="1"/>
    <col min="42" max="42" width="12.875" style="51" customWidth="1"/>
    <col min="43" max="43" width="9" style="51" customWidth="1"/>
    <col min="44" max="44" width="12.875" style="51" customWidth="1"/>
    <col min="45" max="45" width="9" style="51" customWidth="1"/>
    <col min="46" max="46" width="12.875" style="51" customWidth="1"/>
    <col min="47" max="47" width="9" style="51" customWidth="1"/>
    <col min="48" max="48" width="12.875" style="51" customWidth="1"/>
    <col min="49" max="49" width="9" style="51" customWidth="1"/>
    <col min="50" max="50" width="9" style="50"/>
    <col min="51" max="51" width="12.875" style="51" customWidth="1"/>
    <col min="52" max="54" width="9" style="51" customWidth="1"/>
    <col min="55" max="55" width="12.875" style="51" customWidth="1"/>
    <col min="56" max="58" width="9" style="51" customWidth="1"/>
    <col min="59" max="59" width="12.875" style="51" customWidth="1"/>
    <col min="60" max="62" width="9" style="51" customWidth="1"/>
    <col min="63" max="63" width="12.875" style="51" customWidth="1"/>
    <col min="64" max="66" width="9" style="51" customWidth="1"/>
    <col min="67" max="67" width="12.875" style="51" customWidth="1"/>
    <col min="68" max="70" width="9" style="51" customWidth="1"/>
    <col min="71" max="71" width="12.875" style="51" customWidth="1"/>
    <col min="72" max="74" width="9" style="51" customWidth="1"/>
    <col min="75" max="75" width="12.875" style="51" customWidth="1"/>
    <col min="76" max="78" width="9" style="51" customWidth="1"/>
    <col min="79" max="79" width="12.875" style="51" customWidth="1"/>
    <col min="80" max="82" width="9" style="51" customWidth="1"/>
    <col min="83" max="83" width="12.875" style="51" customWidth="1"/>
    <col min="84" max="116" width="9" style="51" customWidth="1"/>
    <col min="117" max="16384" width="8.875" style="51"/>
  </cols>
  <sheetData>
    <row r="1" spans="2:115" s="6" customFormat="1" ht="16.5" customHeight="1">
      <c r="B1" s="6" t="s">
        <v>395</v>
      </c>
      <c r="AX1" s="28"/>
    </row>
    <row r="2" spans="2:115" s="6" customFormat="1" ht="16.5" customHeight="1">
      <c r="B2" s="6" t="s">
        <v>385</v>
      </c>
      <c r="D2" s="28" t="s">
        <v>353</v>
      </c>
      <c r="AX2" s="28"/>
    </row>
    <row r="3" spans="2:115" s="6" customFormat="1" ht="16.5" customHeight="1">
      <c r="B3" s="265"/>
      <c r="C3" s="267" t="s">
        <v>165</v>
      </c>
      <c r="D3" s="265" t="s">
        <v>81</v>
      </c>
      <c r="E3" s="287"/>
      <c r="F3" s="293"/>
      <c r="G3" s="265" t="s">
        <v>82</v>
      </c>
      <c r="H3" s="287"/>
      <c r="I3" s="293"/>
      <c r="J3" s="265" t="s">
        <v>83</v>
      </c>
      <c r="K3" s="287"/>
      <c r="L3" s="293"/>
      <c r="M3" s="265" t="s">
        <v>84</v>
      </c>
      <c r="N3" s="287"/>
      <c r="O3" s="287"/>
      <c r="P3" s="265" t="s">
        <v>85</v>
      </c>
      <c r="Q3" s="287"/>
      <c r="R3" s="293"/>
      <c r="S3" s="265" t="s">
        <v>86</v>
      </c>
      <c r="T3" s="287"/>
      <c r="U3" s="293"/>
      <c r="V3" s="265" t="s">
        <v>87</v>
      </c>
      <c r="W3" s="287"/>
      <c r="X3" s="293"/>
      <c r="Y3" s="265" t="s">
        <v>88</v>
      </c>
      <c r="Z3" s="287"/>
      <c r="AA3" s="293"/>
      <c r="AB3" s="265" t="s">
        <v>225</v>
      </c>
      <c r="AC3" s="287"/>
      <c r="AD3" s="293"/>
      <c r="AE3" s="2"/>
      <c r="AF3" s="28" t="s">
        <v>217</v>
      </c>
      <c r="AG3" s="2"/>
      <c r="AH3" s="2"/>
      <c r="AI3" s="2"/>
      <c r="AJ3" s="2"/>
      <c r="AK3" s="2"/>
      <c r="AL3" s="2"/>
      <c r="AM3" s="2"/>
      <c r="AN3" s="2"/>
      <c r="AO3" s="2"/>
      <c r="AP3" s="2"/>
      <c r="AQ3" s="2"/>
      <c r="AR3" s="2"/>
      <c r="AS3" s="2"/>
      <c r="AT3" s="2"/>
      <c r="AU3" s="2"/>
      <c r="AV3" s="2"/>
      <c r="AW3" s="2"/>
      <c r="AX3" s="28"/>
    </row>
    <row r="4" spans="2:115" s="6" customFormat="1" ht="16.5" customHeight="1">
      <c r="B4" s="289"/>
      <c r="C4" s="267"/>
      <c r="D4" s="266"/>
      <c r="E4" s="288"/>
      <c r="F4" s="294"/>
      <c r="G4" s="266"/>
      <c r="H4" s="288"/>
      <c r="I4" s="294"/>
      <c r="J4" s="266"/>
      <c r="K4" s="288"/>
      <c r="L4" s="294"/>
      <c r="M4" s="266"/>
      <c r="N4" s="288"/>
      <c r="O4" s="288"/>
      <c r="P4" s="266"/>
      <c r="Q4" s="288"/>
      <c r="R4" s="294"/>
      <c r="S4" s="266"/>
      <c r="T4" s="288"/>
      <c r="U4" s="294"/>
      <c r="V4" s="266"/>
      <c r="W4" s="288"/>
      <c r="X4" s="294"/>
      <c r="Y4" s="266"/>
      <c r="Z4" s="288"/>
      <c r="AA4" s="294"/>
      <c r="AB4" s="266"/>
      <c r="AC4" s="288"/>
      <c r="AD4" s="294"/>
      <c r="AE4" s="2"/>
      <c r="AF4" s="309" t="s">
        <v>191</v>
      </c>
      <c r="AG4" s="310"/>
      <c r="AH4" s="309" t="s">
        <v>192</v>
      </c>
      <c r="AI4" s="310"/>
      <c r="AJ4" s="309" t="s">
        <v>193</v>
      </c>
      <c r="AK4" s="310"/>
      <c r="AL4" s="309" t="s">
        <v>194</v>
      </c>
      <c r="AM4" s="310"/>
      <c r="AN4" s="309" t="s">
        <v>195</v>
      </c>
      <c r="AO4" s="310"/>
      <c r="AP4" s="309" t="s">
        <v>196</v>
      </c>
      <c r="AQ4" s="310"/>
      <c r="AR4" s="309" t="s">
        <v>197</v>
      </c>
      <c r="AS4" s="310"/>
      <c r="AT4" s="309" t="s">
        <v>198</v>
      </c>
      <c r="AU4" s="310"/>
      <c r="AV4" s="309" t="s">
        <v>199</v>
      </c>
      <c r="AW4" s="310"/>
      <c r="AX4" s="28"/>
      <c r="AY4" s="270" t="s">
        <v>191</v>
      </c>
      <c r="AZ4" s="308"/>
      <c r="BA4" s="308"/>
      <c r="BB4" s="271"/>
      <c r="BC4" s="270" t="s">
        <v>192</v>
      </c>
      <c r="BD4" s="308"/>
      <c r="BE4" s="308"/>
      <c r="BF4" s="271"/>
      <c r="BG4" s="270" t="s">
        <v>193</v>
      </c>
      <c r="BH4" s="308"/>
      <c r="BI4" s="308"/>
      <c r="BJ4" s="271"/>
      <c r="BK4" s="270" t="s">
        <v>194</v>
      </c>
      <c r="BL4" s="308"/>
      <c r="BM4" s="308"/>
      <c r="BN4" s="271"/>
      <c r="BO4" s="270" t="s">
        <v>195</v>
      </c>
      <c r="BP4" s="308"/>
      <c r="BQ4" s="308"/>
      <c r="BR4" s="271"/>
      <c r="BS4" s="270" t="s">
        <v>196</v>
      </c>
      <c r="BT4" s="308"/>
      <c r="BU4" s="308"/>
      <c r="BV4" s="271"/>
      <c r="BW4" s="270" t="s">
        <v>197</v>
      </c>
      <c r="BX4" s="308"/>
      <c r="BY4" s="308"/>
      <c r="BZ4" s="271"/>
      <c r="CA4" s="270" t="s">
        <v>198</v>
      </c>
      <c r="CB4" s="308"/>
      <c r="CC4" s="308"/>
      <c r="CD4" s="271"/>
      <c r="CE4" s="276" t="s">
        <v>199</v>
      </c>
      <c r="CF4" s="276"/>
      <c r="CG4" s="276"/>
      <c r="CH4" s="276"/>
      <c r="CJ4" s="270" t="s">
        <v>191</v>
      </c>
      <c r="CK4" s="308"/>
      <c r="CL4" s="271"/>
      <c r="CM4" s="270" t="s">
        <v>192</v>
      </c>
      <c r="CN4" s="308"/>
      <c r="CO4" s="271"/>
      <c r="CP4" s="270" t="s">
        <v>193</v>
      </c>
      <c r="CQ4" s="308"/>
      <c r="CR4" s="271"/>
      <c r="CS4" s="270" t="s">
        <v>194</v>
      </c>
      <c r="CT4" s="308"/>
      <c r="CU4" s="271"/>
      <c r="CV4" s="270" t="s">
        <v>195</v>
      </c>
      <c r="CW4" s="308"/>
      <c r="CX4" s="271"/>
      <c r="CY4" s="270" t="s">
        <v>196</v>
      </c>
      <c r="CZ4" s="308"/>
      <c r="DA4" s="271"/>
      <c r="DB4" s="270" t="s">
        <v>197</v>
      </c>
      <c r="DC4" s="308"/>
      <c r="DD4" s="271"/>
      <c r="DE4" s="270" t="s">
        <v>198</v>
      </c>
      <c r="DF4" s="308"/>
      <c r="DG4" s="271"/>
      <c r="DH4" s="270" t="s">
        <v>199</v>
      </c>
      <c r="DI4" s="308"/>
      <c r="DJ4" s="271"/>
      <c r="DK4" s="337"/>
    </row>
    <row r="5" spans="2:115" s="6" customFormat="1" ht="45" customHeight="1">
      <c r="B5" s="266"/>
      <c r="C5" s="267"/>
      <c r="D5" s="24" t="s">
        <v>80</v>
      </c>
      <c r="E5" s="22" t="s">
        <v>73</v>
      </c>
      <c r="F5" s="21" t="s">
        <v>231</v>
      </c>
      <c r="G5" s="24" t="s">
        <v>80</v>
      </c>
      <c r="H5" s="22" t="s">
        <v>73</v>
      </c>
      <c r="I5" s="21" t="s">
        <v>231</v>
      </c>
      <c r="J5" s="24" t="s">
        <v>80</v>
      </c>
      <c r="K5" s="22" t="s">
        <v>73</v>
      </c>
      <c r="L5" s="21" t="s">
        <v>231</v>
      </c>
      <c r="M5" s="24" t="s">
        <v>80</v>
      </c>
      <c r="N5" s="22" t="s">
        <v>73</v>
      </c>
      <c r="O5" s="21" t="s">
        <v>231</v>
      </c>
      <c r="P5" s="24" t="s">
        <v>80</v>
      </c>
      <c r="Q5" s="22" t="s">
        <v>73</v>
      </c>
      <c r="R5" s="21" t="s">
        <v>231</v>
      </c>
      <c r="S5" s="24" t="s">
        <v>80</v>
      </c>
      <c r="T5" s="22" t="s">
        <v>73</v>
      </c>
      <c r="U5" s="21" t="s">
        <v>231</v>
      </c>
      <c r="V5" s="24" t="s">
        <v>80</v>
      </c>
      <c r="W5" s="22" t="s">
        <v>73</v>
      </c>
      <c r="X5" s="21" t="s">
        <v>231</v>
      </c>
      <c r="Y5" s="24" t="s">
        <v>80</v>
      </c>
      <c r="Z5" s="22" t="s">
        <v>73</v>
      </c>
      <c r="AA5" s="21" t="s">
        <v>231</v>
      </c>
      <c r="AB5" s="24" t="s">
        <v>80</v>
      </c>
      <c r="AC5" s="22" t="s">
        <v>73</v>
      </c>
      <c r="AD5" s="21" t="s">
        <v>231</v>
      </c>
      <c r="AE5" s="154"/>
      <c r="AF5" s="311"/>
      <c r="AG5" s="312"/>
      <c r="AH5" s="311"/>
      <c r="AI5" s="312"/>
      <c r="AJ5" s="311"/>
      <c r="AK5" s="312"/>
      <c r="AL5" s="311"/>
      <c r="AM5" s="312"/>
      <c r="AN5" s="311"/>
      <c r="AO5" s="312"/>
      <c r="AP5" s="311"/>
      <c r="AQ5" s="312"/>
      <c r="AR5" s="311"/>
      <c r="AS5" s="312"/>
      <c r="AT5" s="311"/>
      <c r="AU5" s="312"/>
      <c r="AV5" s="311"/>
      <c r="AW5" s="312"/>
      <c r="AX5" s="28"/>
      <c r="AY5" s="201" t="s">
        <v>425</v>
      </c>
      <c r="AZ5" s="201" t="s">
        <v>322</v>
      </c>
      <c r="BA5" s="201" t="s">
        <v>323</v>
      </c>
      <c r="BB5" s="201" t="s">
        <v>325</v>
      </c>
      <c r="BC5" s="226" t="s">
        <v>425</v>
      </c>
      <c r="BD5" s="201" t="s">
        <v>322</v>
      </c>
      <c r="BE5" s="201" t="s">
        <v>323</v>
      </c>
      <c r="BF5" s="201" t="s">
        <v>326</v>
      </c>
      <c r="BG5" s="226" t="s">
        <v>425</v>
      </c>
      <c r="BH5" s="201" t="s">
        <v>322</v>
      </c>
      <c r="BI5" s="201" t="s">
        <v>323</v>
      </c>
      <c r="BJ5" s="201" t="s">
        <v>327</v>
      </c>
      <c r="BK5" s="226" t="s">
        <v>425</v>
      </c>
      <c r="BL5" s="201" t="s">
        <v>322</v>
      </c>
      <c r="BM5" s="201" t="s">
        <v>323</v>
      </c>
      <c r="BN5" s="201" t="s">
        <v>328</v>
      </c>
      <c r="BO5" s="226" t="s">
        <v>425</v>
      </c>
      <c r="BP5" s="201" t="s">
        <v>322</v>
      </c>
      <c r="BQ5" s="201" t="s">
        <v>323</v>
      </c>
      <c r="BR5" s="201" t="s">
        <v>329</v>
      </c>
      <c r="BS5" s="226" t="s">
        <v>425</v>
      </c>
      <c r="BT5" s="201" t="s">
        <v>322</v>
      </c>
      <c r="BU5" s="201" t="s">
        <v>323</v>
      </c>
      <c r="BV5" s="201" t="s">
        <v>330</v>
      </c>
      <c r="BW5" s="226" t="s">
        <v>425</v>
      </c>
      <c r="BX5" s="201" t="s">
        <v>322</v>
      </c>
      <c r="BY5" s="201" t="s">
        <v>323</v>
      </c>
      <c r="BZ5" s="201" t="s">
        <v>331</v>
      </c>
      <c r="CA5" s="226" t="s">
        <v>425</v>
      </c>
      <c r="CB5" s="201" t="s">
        <v>322</v>
      </c>
      <c r="CC5" s="201" t="s">
        <v>323</v>
      </c>
      <c r="CD5" s="201" t="s">
        <v>332</v>
      </c>
      <c r="CE5" s="226" t="s">
        <v>425</v>
      </c>
      <c r="CF5" s="201" t="s">
        <v>322</v>
      </c>
      <c r="CG5" s="201" t="s">
        <v>323</v>
      </c>
      <c r="CH5" s="201" t="s">
        <v>333</v>
      </c>
      <c r="CJ5" s="201" t="s">
        <v>322</v>
      </c>
      <c r="CK5" s="201" t="s">
        <v>323</v>
      </c>
      <c r="CL5" s="201" t="s">
        <v>324</v>
      </c>
      <c r="CM5" s="201" t="s">
        <v>322</v>
      </c>
      <c r="CN5" s="201" t="s">
        <v>323</v>
      </c>
      <c r="CO5" s="201" t="s">
        <v>324</v>
      </c>
      <c r="CP5" s="201" t="s">
        <v>322</v>
      </c>
      <c r="CQ5" s="201" t="s">
        <v>323</v>
      </c>
      <c r="CR5" s="201" t="s">
        <v>324</v>
      </c>
      <c r="CS5" s="201" t="s">
        <v>322</v>
      </c>
      <c r="CT5" s="201" t="s">
        <v>323</v>
      </c>
      <c r="CU5" s="201" t="s">
        <v>324</v>
      </c>
      <c r="CV5" s="201" t="s">
        <v>322</v>
      </c>
      <c r="CW5" s="201" t="s">
        <v>323</v>
      </c>
      <c r="CX5" s="201" t="s">
        <v>324</v>
      </c>
      <c r="CY5" s="201" t="s">
        <v>322</v>
      </c>
      <c r="CZ5" s="201" t="s">
        <v>323</v>
      </c>
      <c r="DA5" s="201" t="s">
        <v>324</v>
      </c>
      <c r="DB5" s="201" t="s">
        <v>322</v>
      </c>
      <c r="DC5" s="201" t="s">
        <v>323</v>
      </c>
      <c r="DD5" s="201" t="s">
        <v>324</v>
      </c>
      <c r="DE5" s="201" t="s">
        <v>322</v>
      </c>
      <c r="DF5" s="201" t="s">
        <v>323</v>
      </c>
      <c r="DG5" s="201" t="s">
        <v>324</v>
      </c>
      <c r="DH5" s="201" t="s">
        <v>322</v>
      </c>
      <c r="DI5" s="201" t="s">
        <v>323</v>
      </c>
      <c r="DJ5" s="201" t="s">
        <v>324</v>
      </c>
      <c r="DK5" s="338"/>
    </row>
    <row r="6" spans="2:115" ht="13.5" customHeight="1">
      <c r="B6" s="54">
        <v>1</v>
      </c>
      <c r="C6" s="47" t="s">
        <v>57</v>
      </c>
      <c r="D6" s="102">
        <v>41362</v>
      </c>
      <c r="E6" s="103">
        <v>10371</v>
      </c>
      <c r="F6" s="55">
        <f t="shared" ref="F6:F37" si="0">IFERROR(E6/D6,"-")</f>
        <v>0.25073739180890675</v>
      </c>
      <c r="G6" s="102">
        <v>12430</v>
      </c>
      <c r="H6" s="103">
        <v>4592</v>
      </c>
      <c r="I6" s="55">
        <f t="shared" ref="I6:I37" si="1">IFERROR(H6/G6,"-")</f>
        <v>0.36942880128720834</v>
      </c>
      <c r="J6" s="102">
        <v>41372</v>
      </c>
      <c r="K6" s="103">
        <v>25912</v>
      </c>
      <c r="L6" s="55">
        <f t="shared" ref="L6:L37" si="2">IFERROR(K6/J6,"-")</f>
        <v>0.6263173160591704</v>
      </c>
      <c r="M6" s="102">
        <v>41369</v>
      </c>
      <c r="N6" s="103">
        <v>5781</v>
      </c>
      <c r="O6" s="55">
        <f t="shared" ref="O6:O37" si="3">IFERROR(N6/M6,"-")</f>
        <v>0.13974231912784935</v>
      </c>
      <c r="P6" s="102">
        <v>41371</v>
      </c>
      <c r="Q6" s="103">
        <v>7329</v>
      </c>
      <c r="R6" s="55">
        <f t="shared" ref="R6:R37" si="4">IFERROR(Q6/P6,"-")</f>
        <v>0.17715307824321386</v>
      </c>
      <c r="S6" s="102">
        <v>41369</v>
      </c>
      <c r="T6" s="103">
        <v>2045</v>
      </c>
      <c r="U6" s="55">
        <f t="shared" ref="U6:U37" si="5">IFERROR(T6/S6,"-")</f>
        <v>4.9433150426647976E-2</v>
      </c>
      <c r="V6" s="102">
        <v>41334</v>
      </c>
      <c r="W6" s="103">
        <v>17852</v>
      </c>
      <c r="X6" s="55">
        <f t="shared" ref="X6:X37" si="6">IFERROR(W6/V6,"-")</f>
        <v>0.43189625973774615</v>
      </c>
      <c r="Y6" s="102">
        <v>34983</v>
      </c>
      <c r="Z6" s="103">
        <v>14625</v>
      </c>
      <c r="AA6" s="55">
        <f t="shared" ref="AA6:AA37" si="7">IFERROR(Z6/Y6,"-")</f>
        <v>0.41806020066889632</v>
      </c>
      <c r="AB6" s="102">
        <v>41363</v>
      </c>
      <c r="AC6" s="103">
        <v>25969</v>
      </c>
      <c r="AD6" s="55">
        <f t="shared" ref="AD6:AD37" si="8">IFERROR(AC6/AB6,"-")</f>
        <v>0.62783163697023914</v>
      </c>
      <c r="AE6" s="57"/>
      <c r="AF6" s="47" t="s">
        <v>321</v>
      </c>
      <c r="AG6" s="150">
        <f>VLOOKUP(AF6,$C$6:$AD$79,4,0)</f>
        <v>0.25073739180890675</v>
      </c>
      <c r="AH6" s="47" t="s">
        <v>57</v>
      </c>
      <c r="AI6" s="150">
        <f>VLOOKUP(AH6,$C$6:$AD$79,7,0)</f>
        <v>0.36942880128720834</v>
      </c>
      <c r="AJ6" s="47" t="s">
        <v>57</v>
      </c>
      <c r="AK6" s="150">
        <f>VLOOKUP(AJ6,$C$6:$AD$79,10,0)</f>
        <v>0.6263173160591704</v>
      </c>
      <c r="AL6" s="47" t="s">
        <v>57</v>
      </c>
      <c r="AM6" s="150">
        <f>VLOOKUP(AL6,$C$6:$AD$79,13,0)</f>
        <v>0.13974231912784935</v>
      </c>
      <c r="AN6" s="47" t="s">
        <v>57</v>
      </c>
      <c r="AO6" s="150">
        <f>VLOOKUP(AN6,$C$6:$AD$79,16,0)</f>
        <v>0.17715307824321386</v>
      </c>
      <c r="AP6" s="47" t="s">
        <v>57</v>
      </c>
      <c r="AQ6" s="150">
        <f>VLOOKUP(AP6,$C$6:$AD$79,19,0)</f>
        <v>4.9433150426647976E-2</v>
      </c>
      <c r="AR6" s="47" t="s">
        <v>57</v>
      </c>
      <c r="AS6" s="150">
        <f>VLOOKUP(AR6,$C$6:$AD$79,22,0)</f>
        <v>0.43189625973774615</v>
      </c>
      <c r="AT6" s="47" t="s">
        <v>57</v>
      </c>
      <c r="AU6" s="150">
        <f>VLOOKUP(AT6,$C$6:$AD$79,25,0)</f>
        <v>0.41806020066889632</v>
      </c>
      <c r="AV6" s="47" t="s">
        <v>57</v>
      </c>
      <c r="AW6" s="150">
        <f>VLOOKUP(AV6,$C$6:$AD$79,28,0)</f>
        <v>0.62783163697023914</v>
      </c>
      <c r="AY6" s="48" t="str">
        <f>INDEX($AF$6:$AF$48,MATCH(AZ6,AG$6:AG$48,0))</f>
        <v>田尻町</v>
      </c>
      <c r="AZ6" s="122">
        <f>LARGE(AG$6:AG$48,ROW(A1))</f>
        <v>0.30701754385964913</v>
      </c>
      <c r="BA6" s="122">
        <f>VLOOKUP(AY6,$AG$87:$BH$160,4,FALSE)</f>
        <v>0.30316742081447962</v>
      </c>
      <c r="BB6" s="206">
        <f>(ROUND(AZ6,3)-ROUND(BA6,3))*100</f>
        <v>0.40000000000000036</v>
      </c>
      <c r="BC6" s="48" t="str">
        <f t="shared" ref="BC6:BC48" si="9">INDEX($AH$6:$AH$48,MATCH(BD6,AI$6:AI$48,0))</f>
        <v>千早赤阪村</v>
      </c>
      <c r="BD6" s="122">
        <f>LARGE(AI$6:AI$48,ROW(A1))</f>
        <v>0.54166666666666663</v>
      </c>
      <c r="BE6" s="122">
        <f>VLOOKUP(BC6,$AG$87:$BH$160,7,FALSE)</f>
        <v>0.50877192982456143</v>
      </c>
      <c r="BF6" s="206">
        <f>(ROUND(BD6,3)-ROUND(BE6,3))*100</f>
        <v>3.3000000000000029</v>
      </c>
      <c r="BG6" s="48" t="str">
        <f t="shared" ref="BG6:BG48" si="10">INDEX($AJ$6:$AJ$48,MATCH(BH6,AK$6:AK$48,0))</f>
        <v>忠岡町</v>
      </c>
      <c r="BH6" s="122">
        <f>LARGE(AK$6:AK$48,ROW(A1))</f>
        <v>0.69815195071868585</v>
      </c>
      <c r="BI6" s="122">
        <f>VLOOKUP(BG6,$AG$87:$BH$160,10,FALSE)</f>
        <v>0.66997518610421836</v>
      </c>
      <c r="BJ6" s="206">
        <f>(ROUND(BH6,3)-ROUND(BI6,3))*100</f>
        <v>2.7999999999999914</v>
      </c>
      <c r="BK6" s="48" t="str">
        <f t="shared" ref="BK6:BK48" si="11">INDEX($AL$6:$AL$48,MATCH(BL6,AM$6:AM$48,0))</f>
        <v>能勢町</v>
      </c>
      <c r="BL6" s="122">
        <f>LARGE(AM$6:AM$48,ROW(A1))</f>
        <v>0.18733509234828497</v>
      </c>
      <c r="BM6" s="122">
        <f>VLOOKUP(BK6,$AG$87:$BH$160,13,FALSE)</f>
        <v>0.13903743315508021</v>
      </c>
      <c r="BN6" s="206">
        <f>(ROUND(BL6,3)-ROUND(BM6,3))*100</f>
        <v>4.7999999999999989</v>
      </c>
      <c r="BO6" s="48" t="str">
        <f t="shared" ref="BO6:BO48" si="12">INDEX($AN$6:$AN$48,MATCH(BP6,AO$6:AO$48,0))</f>
        <v>守口市</v>
      </c>
      <c r="BP6" s="122">
        <f>LARGE(AO$6:AO$48,ROW(A1))</f>
        <v>0.27404580152671754</v>
      </c>
      <c r="BQ6" s="122">
        <f>VLOOKUP(BO6,$AG$87:$BH$160,16,FALSE)</f>
        <v>0.27046263345195731</v>
      </c>
      <c r="BR6" s="206">
        <f>(ROUND(BP6,3)-ROUND(BQ6,3))*100</f>
        <v>0.40000000000000036</v>
      </c>
      <c r="BS6" s="48" t="str">
        <f t="shared" ref="BS6:BS48" si="13">INDEX($AP$6:$AP$48,MATCH(BT6,AQ$6:AQ$48,0))</f>
        <v>守口市</v>
      </c>
      <c r="BT6" s="122">
        <f>LARGE(AQ$6:AQ$48,ROW(A1))</f>
        <v>7.6717557251908403E-2</v>
      </c>
      <c r="BU6" s="122">
        <f>VLOOKUP(BS6,$AG$87:$BH$160,19,FALSE)</f>
        <v>9.2922103598260183E-2</v>
      </c>
      <c r="BV6" s="206">
        <f>(ROUND(BT6,3)-ROUND(BU6,3))*100</f>
        <v>-1.6</v>
      </c>
      <c r="BW6" s="48" t="str">
        <f t="shared" ref="BW6:BW48" si="14">INDEX($AR$6:$AR$48,MATCH(BX6,AS$6:AS$48,0))</f>
        <v>島本町</v>
      </c>
      <c r="BX6" s="122">
        <f>LARGE(AS$6:AS$48,ROW(A1))</f>
        <v>0.48992576882290562</v>
      </c>
      <c r="BY6" s="122">
        <f>VLOOKUP(BW6,$AG$87:$BH$160,22,FALSE)</f>
        <v>0.48076923076923078</v>
      </c>
      <c r="BZ6" s="206">
        <f>(ROUND(BX6,3)-ROUND(BY6,3))*100</f>
        <v>0.9000000000000008</v>
      </c>
      <c r="CA6" s="48" t="str">
        <f t="shared" ref="CA6:CA48" si="15">INDEX($AT$6:$AT$48,MATCH(CB6,AU$6:AU$48,0))</f>
        <v>門真市</v>
      </c>
      <c r="CB6" s="122">
        <f>LARGE(AU$6:AU$48,ROW(A1))</f>
        <v>0.45473811686345744</v>
      </c>
      <c r="CC6" s="122">
        <f>VLOOKUP(CA6,$AG$87:$BH$160,25,FALSE)</f>
        <v>0.4421983575489577</v>
      </c>
      <c r="CD6" s="206">
        <f>(ROUND(CB6,3)-ROUND(CC6,3))*100</f>
        <v>1.3000000000000012</v>
      </c>
      <c r="CE6" s="48" t="str">
        <f t="shared" ref="CE6:CE48" si="16">INDEX($AV$6:$AV$48,MATCH(CF6,AW$6:AW$48,0))</f>
        <v>吹田市</v>
      </c>
      <c r="CF6" s="122">
        <f>LARGE(AW$6:AW$48,ROW(A1))</f>
        <v>0.80407608695652177</v>
      </c>
      <c r="CG6" s="122">
        <f>VLOOKUP(CE6,$AG$87:$BH$160,28,FALSE)</f>
        <v>0.81440755621343486</v>
      </c>
      <c r="CH6" s="206">
        <f>(ROUND(CF6,3)-ROUND(CG6,3))*100</f>
        <v>-0.99999999999998979</v>
      </c>
      <c r="CJ6" s="122">
        <f>$F$80</f>
        <v>0.23727321146312969</v>
      </c>
      <c r="CK6" s="122">
        <f>$AJ$161</f>
        <v>0.24049022325424993</v>
      </c>
      <c r="CL6" s="206">
        <f>(ROUND(CJ6,3)-ROUND(CK6,3))*100</f>
        <v>-0.30000000000000027</v>
      </c>
      <c r="CM6" s="122">
        <f>$I$80</f>
        <v>0.3678449898850521</v>
      </c>
      <c r="CN6" s="122">
        <f>$AM$161</f>
        <v>0.37096641984753681</v>
      </c>
      <c r="CO6" s="206">
        <f>(ROUND(CM6,3)-ROUND(CN6,3))*100</f>
        <v>-0.30000000000000027</v>
      </c>
      <c r="CP6" s="122">
        <f>$L$80</f>
        <v>0.62640623121446848</v>
      </c>
      <c r="CQ6" s="122">
        <f>$AP$161</f>
        <v>0.62650230144629881</v>
      </c>
      <c r="CR6" s="206">
        <f>(ROUND(CP6,3)-ROUND(CQ6,3))*100</f>
        <v>-0.10000000000000009</v>
      </c>
      <c r="CS6" s="122">
        <f>$O$80</f>
        <v>0.1383386650063336</v>
      </c>
      <c r="CT6" s="122">
        <f>$AS$161</f>
        <v>0.13558844512707724</v>
      </c>
      <c r="CU6" s="206">
        <f>(ROUND(CS6,3)-ROUND(CT6,3))*100</f>
        <v>0.20000000000000018</v>
      </c>
      <c r="CV6" s="122">
        <f>$R$80</f>
        <v>0.16583005200036069</v>
      </c>
      <c r="CW6" s="122">
        <f>$AV$161</f>
        <v>0.1679962906899044</v>
      </c>
      <c r="CX6" s="206">
        <f>(ROUND(CV6,3)-ROUND(CW6,3))*100</f>
        <v>-0.20000000000000018</v>
      </c>
      <c r="CY6" s="122">
        <f>$U$80</f>
        <v>4.8084437612181279E-2</v>
      </c>
      <c r="CZ6" s="122">
        <f>$AY$161</f>
        <v>5.1131223776382718E-2</v>
      </c>
      <c r="DA6" s="206">
        <f>(ROUND(CY6,3)-ROUND(CZ6,3))*100</f>
        <v>-0.2999999999999996</v>
      </c>
      <c r="DB6" s="122">
        <f>$X$80</f>
        <v>0.42800012027543072</v>
      </c>
      <c r="DC6" s="122">
        <f>$BB$161</f>
        <v>0.42975443383356071</v>
      </c>
      <c r="DD6" s="206">
        <f>(ROUND(DB6,3)-ROUND(DC6,3))*100</f>
        <v>-0.20000000000000018</v>
      </c>
      <c r="DE6" s="122">
        <f>$AA$80</f>
        <v>0.41389089256247347</v>
      </c>
      <c r="DF6" s="122">
        <f>$BE$161</f>
        <v>0.39949212212154439</v>
      </c>
      <c r="DG6" s="206">
        <f>(ROUND(DE6,3)-ROUND(DF6,3))*100</f>
        <v>1.4999999999999958</v>
      </c>
      <c r="DH6" s="122">
        <f>$AD$80</f>
        <v>0.64276876015020146</v>
      </c>
      <c r="DI6" s="122">
        <f>$BH$161</f>
        <v>0.6083648287875274</v>
      </c>
      <c r="DJ6" s="206">
        <f>(ROUND(DH6,3)-ROUND(DI6,3))*100</f>
        <v>3.5000000000000031</v>
      </c>
      <c r="DK6" s="104">
        <v>0</v>
      </c>
    </row>
    <row r="7" spans="2:115" ht="13.5" customHeight="1">
      <c r="B7" s="54">
        <v>2</v>
      </c>
      <c r="C7" s="47" t="s">
        <v>131</v>
      </c>
      <c r="D7" s="102">
        <v>1658</v>
      </c>
      <c r="E7" s="103">
        <v>393</v>
      </c>
      <c r="F7" s="55">
        <f t="shared" si="0"/>
        <v>0.23703256936067552</v>
      </c>
      <c r="G7" s="102">
        <v>647</v>
      </c>
      <c r="H7" s="103">
        <v>239</v>
      </c>
      <c r="I7" s="55">
        <f t="shared" si="1"/>
        <v>0.36939721792890262</v>
      </c>
      <c r="J7" s="102">
        <v>1659</v>
      </c>
      <c r="K7" s="103">
        <v>957</v>
      </c>
      <c r="L7" s="55">
        <f t="shared" si="2"/>
        <v>0.57685352622061481</v>
      </c>
      <c r="M7" s="102">
        <v>1659</v>
      </c>
      <c r="N7" s="103">
        <v>210</v>
      </c>
      <c r="O7" s="55">
        <f t="shared" si="3"/>
        <v>0.12658227848101267</v>
      </c>
      <c r="P7" s="102">
        <v>1659</v>
      </c>
      <c r="Q7" s="103">
        <v>272</v>
      </c>
      <c r="R7" s="55">
        <f t="shared" si="4"/>
        <v>0.16395418927064498</v>
      </c>
      <c r="S7" s="102">
        <v>1659</v>
      </c>
      <c r="T7" s="103">
        <v>84</v>
      </c>
      <c r="U7" s="55">
        <f t="shared" si="5"/>
        <v>5.0632911392405063E-2</v>
      </c>
      <c r="V7" s="102">
        <v>1659</v>
      </c>
      <c r="W7" s="103">
        <v>756</v>
      </c>
      <c r="X7" s="55">
        <f t="shared" si="6"/>
        <v>0.45569620253164556</v>
      </c>
      <c r="Y7" s="102">
        <v>1488</v>
      </c>
      <c r="Z7" s="103">
        <v>584</v>
      </c>
      <c r="AA7" s="55">
        <f t="shared" si="7"/>
        <v>0.39247311827956988</v>
      </c>
      <c r="AB7" s="102">
        <v>1659</v>
      </c>
      <c r="AC7" s="103">
        <v>1062</v>
      </c>
      <c r="AD7" s="55">
        <f t="shared" si="8"/>
        <v>0.64014466546112114</v>
      </c>
      <c r="AE7" s="57"/>
      <c r="AF7" s="47" t="s">
        <v>35</v>
      </c>
      <c r="AG7" s="150">
        <f t="shared" ref="AG7:AG48" si="17">VLOOKUP(AF7,$C$6:$AD$79,4,0)</f>
        <v>0.23760980880349508</v>
      </c>
      <c r="AH7" s="47" t="s">
        <v>35</v>
      </c>
      <c r="AI7" s="150">
        <f t="shared" ref="AI7:AI48" si="18">VLOOKUP(AH7,$C$6:$AD$79,7,0)</f>
        <v>0.37352802637776733</v>
      </c>
      <c r="AJ7" s="47" t="s">
        <v>35</v>
      </c>
      <c r="AK7" s="150">
        <f t="shared" ref="AK7:AK48" si="19">VLOOKUP(AJ7,$C$6:$AD$79,10,0)</f>
        <v>0.65185950413223137</v>
      </c>
      <c r="AL7" s="47" t="s">
        <v>35</v>
      </c>
      <c r="AM7" s="150">
        <f t="shared" ref="AM7:AM48" si="20">VLOOKUP(AL7,$C$6:$AD$79,13,0)</f>
        <v>0.14955860255447032</v>
      </c>
      <c r="AN7" s="47" t="s">
        <v>35</v>
      </c>
      <c r="AO7" s="150">
        <f t="shared" ref="AO7:AO48" si="21">VLOOKUP(AN7,$C$6:$AD$79,16,0)</f>
        <v>0.18249272095425942</v>
      </c>
      <c r="AP7" s="47" t="s">
        <v>35</v>
      </c>
      <c r="AQ7" s="150">
        <f t="shared" ref="AQ7:AQ48" si="22">VLOOKUP(AP7,$C$6:$AD$79,19,0)</f>
        <v>5.0671550671550672E-2</v>
      </c>
      <c r="AR7" s="47" t="s">
        <v>35</v>
      </c>
      <c r="AS7" s="150">
        <f t="shared" ref="AS7:AS48" si="23">VLOOKUP(AR7,$C$6:$AD$79,22,0)</f>
        <v>0.44327040480886637</v>
      </c>
      <c r="AT7" s="47" t="s">
        <v>35</v>
      </c>
      <c r="AU7" s="150">
        <f t="shared" ref="AU7:AU48" si="24">VLOOKUP(AT7,$C$6:$AD$79,25,0)</f>
        <v>0.44777497085114654</v>
      </c>
      <c r="AV7" s="47" t="s">
        <v>35</v>
      </c>
      <c r="AW7" s="150">
        <f t="shared" ref="AW7:AW48" si="25">VLOOKUP(AV7,$C$6:$AD$79,28,0)</f>
        <v>0.64767376153701262</v>
      </c>
      <c r="AY7" s="48" t="str">
        <f t="shared" ref="AY7:AY48" si="26">INDEX($AF$6:$AF$48,MATCH(AZ7,AG$6:AG$48,0))</f>
        <v>忠岡町</v>
      </c>
      <c r="AZ7" s="122">
        <f>LARGE(AG$6:AG$48,ROW(A2))</f>
        <v>0.27572016460905352</v>
      </c>
      <c r="BA7" s="122">
        <f t="shared" ref="BA7:BA48" si="27">VLOOKUP(AY7,$AG$87:$BH$160,4,FALSE)</f>
        <v>0.28535980148883372</v>
      </c>
      <c r="BB7" s="206">
        <f t="shared" ref="BB7:BB48" si="28">(ROUND(AZ7,3)-ROUND(BA7,3))*100</f>
        <v>-0.89999999999999525</v>
      </c>
      <c r="BC7" s="48" t="str">
        <f t="shared" si="9"/>
        <v>田尻町</v>
      </c>
      <c r="BD7" s="122">
        <f t="shared" ref="BD7:BD48" si="29">LARGE(AI$6:AI$48,ROW(A2))</f>
        <v>0.5</v>
      </c>
      <c r="BE7" s="122">
        <f t="shared" ref="BE7:BE48" si="30">VLOOKUP(BC7,$AG$87:$BH$160,7,FALSE)</f>
        <v>0</v>
      </c>
      <c r="BF7" s="206">
        <f t="shared" ref="BF7:BF48" si="31">(ROUND(BD7,3)-ROUND(BE7,3))*100</f>
        <v>50</v>
      </c>
      <c r="BG7" s="48" t="str">
        <f t="shared" si="10"/>
        <v>岬町</v>
      </c>
      <c r="BH7" s="122">
        <f t="shared" ref="BH7:BH48" si="32">LARGE(AK$6:AK$48,ROW(A2))</f>
        <v>0.68277945619335345</v>
      </c>
      <c r="BI7" s="122">
        <f t="shared" ref="BI7:BI48" si="33">VLOOKUP(BG7,$AG$87:$BH$160,10,FALSE)</f>
        <v>0.6913183279742765</v>
      </c>
      <c r="BJ7" s="206">
        <f t="shared" ref="BJ7:BJ48" si="34">(ROUND(BH7,3)-ROUND(BI7,3))*100</f>
        <v>-0.79999999999998961</v>
      </c>
      <c r="BK7" s="48" t="str">
        <f t="shared" si="11"/>
        <v>岬町</v>
      </c>
      <c r="BL7" s="122">
        <f t="shared" ref="BL7:BL48" si="35">LARGE(AM$6:AM$48,ROW(A2))</f>
        <v>0.17522658610271905</v>
      </c>
      <c r="BM7" s="122">
        <f t="shared" ref="BM7:BM48" si="36">VLOOKUP(BK7,$AG$87:$BH$160,13,FALSE)</f>
        <v>0.15112540192926044</v>
      </c>
      <c r="BN7" s="206">
        <f t="shared" ref="BN7:BN48" si="37">(ROUND(BL7,3)-ROUND(BM7,3))*100</f>
        <v>2.3999999999999995</v>
      </c>
      <c r="BO7" s="48" t="str">
        <f t="shared" si="12"/>
        <v>田尻町</v>
      </c>
      <c r="BP7" s="122">
        <f t="shared" ref="BP7:BP48" si="38">LARGE(AO$6:AO$48,ROW(A2))</f>
        <v>0.24561403508771928</v>
      </c>
      <c r="BQ7" s="122">
        <f t="shared" ref="BQ7:BQ48" si="39">VLOOKUP(BO7,$AG$87:$BH$160,16,FALSE)</f>
        <v>0.23981900452488689</v>
      </c>
      <c r="BR7" s="206">
        <f t="shared" ref="BR7:BR48" si="40">(ROUND(BP7,3)-ROUND(BQ7,3))*100</f>
        <v>0.60000000000000053</v>
      </c>
      <c r="BS7" s="48" t="str">
        <f t="shared" si="13"/>
        <v>田尻町</v>
      </c>
      <c r="BT7" s="122">
        <f t="shared" ref="BT7:BT48" si="41">LARGE(AQ$6:AQ$48,ROW(A2))</f>
        <v>7.4561403508771926E-2</v>
      </c>
      <c r="BU7" s="122">
        <f t="shared" ref="BU7:BU48" si="42">VLOOKUP(BS7,$AG$87:$BH$160,19,FALSE)</f>
        <v>5.8823529411764705E-2</v>
      </c>
      <c r="BV7" s="206">
        <f t="shared" ref="BV7:BV48" si="43">(ROUND(BT7,3)-ROUND(BU7,3))*100</f>
        <v>1.6</v>
      </c>
      <c r="BW7" s="48" t="str">
        <f t="shared" si="14"/>
        <v>太子町</v>
      </c>
      <c r="BX7" s="122">
        <f t="shared" ref="BX7:BX48" si="44">LARGE(AS$6:AS$48,ROW(A2))</f>
        <v>0.48523206751054854</v>
      </c>
      <c r="BY7" s="122">
        <f t="shared" ref="BY7:BY48" si="45">VLOOKUP(BW7,$AG$87:$BH$160,22,FALSE)</f>
        <v>0.46808510638297873</v>
      </c>
      <c r="BZ7" s="206">
        <f t="shared" ref="BZ7:BZ48" si="46">(ROUND(BX7,3)-ROUND(BY7,3))*100</f>
        <v>1.699999999999996</v>
      </c>
      <c r="CA7" s="48" t="str">
        <f t="shared" si="15"/>
        <v>堺市</v>
      </c>
      <c r="CB7" s="122">
        <f t="shared" ref="CB7:CB48" si="47">LARGE(AU$6:AU$48,ROW(A2))</f>
        <v>0.44777497085114654</v>
      </c>
      <c r="CC7" s="122">
        <f t="shared" ref="CC7:CC48" si="48">VLOOKUP(CA7,$AG$87:$BH$160,25,FALSE)</f>
        <v>0.43692600021112638</v>
      </c>
      <c r="CD7" s="206">
        <f t="shared" ref="CD7:CD48" si="49">(ROUND(CB7,3)-ROUND(CC7,3))*100</f>
        <v>1.100000000000001</v>
      </c>
      <c r="CE7" s="48" t="str">
        <f t="shared" si="16"/>
        <v>能勢町</v>
      </c>
      <c r="CF7" s="122">
        <f t="shared" ref="CF7:CF48" si="50">LARGE(AW$6:AW$48,ROW(A2))</f>
        <v>0.66226912928759896</v>
      </c>
      <c r="CG7" s="122">
        <f t="shared" ref="CG7:CG48" si="51">VLOOKUP(CE7,$AG$87:$BH$160,28,FALSE)</f>
        <v>0.62466487935656834</v>
      </c>
      <c r="CH7" s="206">
        <f t="shared" ref="CH7:CH48" si="52">(ROUND(CF7,3)-ROUND(CG7,3))*100</f>
        <v>3.7000000000000033</v>
      </c>
      <c r="CJ7" s="122">
        <f t="shared" ref="CJ7:CJ48" si="53">$F$80</f>
        <v>0.23727321146312969</v>
      </c>
      <c r="CK7" s="122">
        <f t="shared" ref="CK7:CK48" si="54">$AJ$161</f>
        <v>0.24049022325424993</v>
      </c>
      <c r="CL7" s="206">
        <f t="shared" ref="CL7:CL48" si="55">(ROUND(CJ7,3)-ROUND(CK7,3))*100</f>
        <v>-0.30000000000000027</v>
      </c>
      <c r="CM7" s="122">
        <f t="shared" ref="CM7:CM48" si="56">$I$80</f>
        <v>0.3678449898850521</v>
      </c>
      <c r="CN7" s="122">
        <f t="shared" ref="CN7:CN48" si="57">$AM$161</f>
        <v>0.37096641984753681</v>
      </c>
      <c r="CO7" s="206">
        <f t="shared" ref="CO7:CO48" si="58">(ROUND(CM7,3)-ROUND(CN7,3))*100</f>
        <v>-0.30000000000000027</v>
      </c>
      <c r="CP7" s="122">
        <f t="shared" ref="CP7:CP48" si="59">$L$80</f>
        <v>0.62640623121446848</v>
      </c>
      <c r="CQ7" s="122">
        <f t="shared" ref="CQ7:CQ48" si="60">$AP$161</f>
        <v>0.62650230144629881</v>
      </c>
      <c r="CR7" s="206">
        <f t="shared" ref="CR7:CR48" si="61">(ROUND(CP7,3)-ROUND(CQ7,3))*100</f>
        <v>-0.10000000000000009</v>
      </c>
      <c r="CS7" s="122">
        <f t="shared" ref="CS7:CS48" si="62">$O$80</f>
        <v>0.1383386650063336</v>
      </c>
      <c r="CT7" s="122">
        <f t="shared" ref="CT7:CT48" si="63">$AS$161</f>
        <v>0.13558844512707724</v>
      </c>
      <c r="CU7" s="206">
        <f t="shared" ref="CU7:CU48" si="64">(ROUND(CS7,3)-ROUND(CT7,3))*100</f>
        <v>0.20000000000000018</v>
      </c>
      <c r="CV7" s="122">
        <f t="shared" ref="CV7:CV48" si="65">$R$80</f>
        <v>0.16583005200036069</v>
      </c>
      <c r="CW7" s="122">
        <f t="shared" ref="CW7:CW48" si="66">$AV$161</f>
        <v>0.1679962906899044</v>
      </c>
      <c r="CX7" s="206">
        <f t="shared" ref="CX7:CX48" si="67">(ROUND(CV7,3)-ROUND(CW7,3))*100</f>
        <v>-0.20000000000000018</v>
      </c>
      <c r="CY7" s="122">
        <f t="shared" ref="CY7:CY48" si="68">$U$80</f>
        <v>4.8084437612181279E-2</v>
      </c>
      <c r="CZ7" s="122">
        <f t="shared" ref="CZ7:CZ48" si="69">$AY$161</f>
        <v>5.1131223776382718E-2</v>
      </c>
      <c r="DA7" s="206">
        <f t="shared" ref="DA7:DA48" si="70">(ROUND(CY7,3)-ROUND(CZ7,3))*100</f>
        <v>-0.2999999999999996</v>
      </c>
      <c r="DB7" s="122">
        <f t="shared" ref="DB7:DB48" si="71">$X$80</f>
        <v>0.42800012027543072</v>
      </c>
      <c r="DC7" s="122">
        <f t="shared" ref="DC7:DC48" si="72">$BB$161</f>
        <v>0.42975443383356071</v>
      </c>
      <c r="DD7" s="206">
        <f t="shared" ref="DD7:DD48" si="73">(ROUND(DB7,3)-ROUND(DC7,3))*100</f>
        <v>-0.20000000000000018</v>
      </c>
      <c r="DE7" s="122">
        <f t="shared" ref="DE7:DE48" si="74">$AA$80</f>
        <v>0.41389089256247347</v>
      </c>
      <c r="DF7" s="122">
        <f t="shared" ref="DF7:DF48" si="75">$BE$161</f>
        <v>0.39949212212154439</v>
      </c>
      <c r="DG7" s="206">
        <f t="shared" ref="DG7:DG48" si="76">(ROUND(DE7,3)-ROUND(DF7,3))*100</f>
        <v>1.4999999999999958</v>
      </c>
      <c r="DH7" s="122">
        <f t="shared" ref="DH7:DH48" si="77">$AD$80</f>
        <v>0.64276876015020146</v>
      </c>
      <c r="DI7" s="122">
        <f t="shared" ref="DI7:DI48" si="78">$BH$161</f>
        <v>0.6083648287875274</v>
      </c>
      <c r="DJ7" s="206">
        <f t="shared" ref="DJ7:DJ48" si="79">(ROUND(DH7,3)-ROUND(DI7,3))*100</f>
        <v>3.5000000000000031</v>
      </c>
      <c r="DK7" s="104">
        <v>0</v>
      </c>
    </row>
    <row r="8" spans="2:115" ht="13.5" customHeight="1">
      <c r="B8" s="54">
        <v>3</v>
      </c>
      <c r="C8" s="47" t="s">
        <v>132</v>
      </c>
      <c r="D8" s="102">
        <v>1067</v>
      </c>
      <c r="E8" s="103">
        <v>270</v>
      </c>
      <c r="F8" s="55">
        <f t="shared" si="0"/>
        <v>0.25304592314901592</v>
      </c>
      <c r="G8" s="102">
        <v>544</v>
      </c>
      <c r="H8" s="103">
        <v>195</v>
      </c>
      <c r="I8" s="55">
        <f t="shared" si="1"/>
        <v>0.35845588235294118</v>
      </c>
      <c r="J8" s="102">
        <v>1067</v>
      </c>
      <c r="K8" s="103">
        <v>665</v>
      </c>
      <c r="L8" s="55">
        <f t="shared" si="2"/>
        <v>0.62324273664479846</v>
      </c>
      <c r="M8" s="102">
        <v>1067</v>
      </c>
      <c r="N8" s="103">
        <v>123</v>
      </c>
      <c r="O8" s="55">
        <f t="shared" si="3"/>
        <v>0.11527647610121837</v>
      </c>
      <c r="P8" s="102">
        <v>1067</v>
      </c>
      <c r="Q8" s="103">
        <v>246</v>
      </c>
      <c r="R8" s="55">
        <f t="shared" si="4"/>
        <v>0.23055295220243674</v>
      </c>
      <c r="S8" s="102">
        <v>1067</v>
      </c>
      <c r="T8" s="103">
        <v>57</v>
      </c>
      <c r="U8" s="55">
        <f t="shared" si="5"/>
        <v>5.3420805998125584E-2</v>
      </c>
      <c r="V8" s="102">
        <v>1067</v>
      </c>
      <c r="W8" s="103">
        <v>512</v>
      </c>
      <c r="X8" s="55">
        <f t="shared" si="6"/>
        <v>0.47985004686035615</v>
      </c>
      <c r="Y8" s="102">
        <v>884</v>
      </c>
      <c r="Z8" s="103">
        <v>380</v>
      </c>
      <c r="AA8" s="55">
        <f t="shared" si="7"/>
        <v>0.42986425339366519</v>
      </c>
      <c r="AB8" s="102">
        <v>1067</v>
      </c>
      <c r="AC8" s="103">
        <v>646</v>
      </c>
      <c r="AD8" s="55">
        <f t="shared" si="8"/>
        <v>0.60543580131208996</v>
      </c>
      <c r="AE8" s="57"/>
      <c r="AF8" s="47" t="s">
        <v>44</v>
      </c>
      <c r="AG8" s="150">
        <f t="shared" si="17"/>
        <v>0.2427664079040226</v>
      </c>
      <c r="AH8" s="47" t="s">
        <v>44</v>
      </c>
      <c r="AI8" s="150">
        <f t="shared" si="18"/>
        <v>0.4177071509648127</v>
      </c>
      <c r="AJ8" s="47" t="s">
        <v>44</v>
      </c>
      <c r="AK8" s="150">
        <f t="shared" si="19"/>
        <v>0.62455892731122087</v>
      </c>
      <c r="AL8" s="47" t="s">
        <v>44</v>
      </c>
      <c r="AM8" s="150">
        <f t="shared" si="20"/>
        <v>0.10915078804987062</v>
      </c>
      <c r="AN8" s="47" t="s">
        <v>44</v>
      </c>
      <c r="AO8" s="150">
        <f t="shared" si="21"/>
        <v>0.17054810632792283</v>
      </c>
      <c r="AP8" s="47" t="s">
        <v>44</v>
      </c>
      <c r="AQ8" s="150">
        <f t="shared" si="22"/>
        <v>5.5751587861679608E-2</v>
      </c>
      <c r="AR8" s="47" t="s">
        <v>44</v>
      </c>
      <c r="AS8" s="150">
        <f t="shared" si="23"/>
        <v>0.40738997411155564</v>
      </c>
      <c r="AT8" s="47" t="s">
        <v>44</v>
      </c>
      <c r="AU8" s="150">
        <f t="shared" si="24"/>
        <v>0.42343324250681197</v>
      </c>
      <c r="AV8" s="47" t="s">
        <v>44</v>
      </c>
      <c r="AW8" s="150">
        <f t="shared" si="25"/>
        <v>0.62902846389084921</v>
      </c>
      <c r="AY8" s="48" t="str">
        <f t="shared" si="26"/>
        <v>泉佐野市</v>
      </c>
      <c r="AZ8" s="122">
        <f t="shared" ref="AZ8:AZ48" si="80">LARGE(AG$6:AG$48,ROW(A3))</f>
        <v>0.27561521252796423</v>
      </c>
      <c r="BA8" s="122">
        <f t="shared" si="27"/>
        <v>0.27438170788614091</v>
      </c>
      <c r="BB8" s="206">
        <f t="shared" si="28"/>
        <v>0.20000000000000018</v>
      </c>
      <c r="BC8" s="48" t="str">
        <f t="shared" si="9"/>
        <v>泉大津市</v>
      </c>
      <c r="BD8" s="122">
        <f t="shared" si="29"/>
        <v>0.46153846153846156</v>
      </c>
      <c r="BE8" s="122">
        <f t="shared" si="30"/>
        <v>0.625</v>
      </c>
      <c r="BF8" s="206">
        <f t="shared" si="31"/>
        <v>-16.299999999999997</v>
      </c>
      <c r="BG8" s="48" t="str">
        <f t="shared" si="10"/>
        <v>能勢町</v>
      </c>
      <c r="BH8" s="122">
        <f t="shared" si="32"/>
        <v>0.67810026385224276</v>
      </c>
      <c r="BI8" s="122">
        <f t="shared" si="33"/>
        <v>0.67647058823529416</v>
      </c>
      <c r="BJ8" s="206">
        <f t="shared" si="34"/>
        <v>0.20000000000000018</v>
      </c>
      <c r="BK8" s="48" t="str">
        <f t="shared" si="11"/>
        <v>箕面市</v>
      </c>
      <c r="BL8" s="122">
        <f t="shared" si="35"/>
        <v>0.16832504145936983</v>
      </c>
      <c r="BM8" s="122">
        <f t="shared" si="36"/>
        <v>0.16770601336302896</v>
      </c>
      <c r="BN8" s="206">
        <f>(ROUND(BL8,3)-ROUND(BM8,3))*100</f>
        <v>0</v>
      </c>
      <c r="BO8" s="48" t="str">
        <f t="shared" si="12"/>
        <v>貝塚市</v>
      </c>
      <c r="BP8" s="122">
        <f t="shared" si="38"/>
        <v>0.19805825242718447</v>
      </c>
      <c r="BQ8" s="122">
        <f t="shared" si="39"/>
        <v>0.19128329297820823</v>
      </c>
      <c r="BR8" s="206">
        <f t="shared" si="40"/>
        <v>0.70000000000000062</v>
      </c>
      <c r="BS8" s="48" t="str">
        <f t="shared" si="13"/>
        <v>太子町</v>
      </c>
      <c r="BT8" s="122">
        <f t="shared" si="41"/>
        <v>6.7510548523206745E-2</v>
      </c>
      <c r="BU8" s="122">
        <f t="shared" si="42"/>
        <v>6.8085106382978725E-2</v>
      </c>
      <c r="BV8" s="206">
        <f t="shared" si="43"/>
        <v>0</v>
      </c>
      <c r="BW8" s="48" t="str">
        <f t="shared" si="14"/>
        <v>阪南市</v>
      </c>
      <c r="BX8" s="122">
        <f t="shared" si="44"/>
        <v>0.46889089269612261</v>
      </c>
      <c r="BY8" s="122">
        <f t="shared" si="45"/>
        <v>0.44306220095693782</v>
      </c>
      <c r="BZ8" s="206">
        <f t="shared" si="46"/>
        <v>2.599999999999997</v>
      </c>
      <c r="CA8" s="48" t="str">
        <f t="shared" si="15"/>
        <v>和泉市</v>
      </c>
      <c r="CB8" s="122">
        <f t="shared" si="47"/>
        <v>0.44032994032994033</v>
      </c>
      <c r="CC8" s="122">
        <f t="shared" si="48"/>
        <v>0.43660647103085026</v>
      </c>
      <c r="CD8" s="206">
        <f t="shared" si="49"/>
        <v>0.30000000000000027</v>
      </c>
      <c r="CE8" s="48" t="str">
        <f t="shared" si="16"/>
        <v>千早赤阪村</v>
      </c>
      <c r="CF8" s="122">
        <f t="shared" si="50"/>
        <v>0.65947242206235013</v>
      </c>
      <c r="CG8" s="122">
        <f t="shared" si="51"/>
        <v>0.5938375350140056</v>
      </c>
      <c r="CH8" s="206">
        <f t="shared" si="52"/>
        <v>6.5000000000000053</v>
      </c>
      <c r="CJ8" s="122">
        <f t="shared" si="53"/>
        <v>0.23727321146312969</v>
      </c>
      <c r="CK8" s="122">
        <f t="shared" si="54"/>
        <v>0.24049022325424993</v>
      </c>
      <c r="CL8" s="206">
        <f t="shared" si="55"/>
        <v>-0.30000000000000027</v>
      </c>
      <c r="CM8" s="122">
        <f t="shared" si="56"/>
        <v>0.3678449898850521</v>
      </c>
      <c r="CN8" s="122">
        <f t="shared" si="57"/>
        <v>0.37096641984753681</v>
      </c>
      <c r="CO8" s="206">
        <f t="shared" si="58"/>
        <v>-0.30000000000000027</v>
      </c>
      <c r="CP8" s="122">
        <f t="shared" si="59"/>
        <v>0.62640623121446848</v>
      </c>
      <c r="CQ8" s="122">
        <f t="shared" si="60"/>
        <v>0.62650230144629881</v>
      </c>
      <c r="CR8" s="206">
        <f t="shared" si="61"/>
        <v>-0.10000000000000009</v>
      </c>
      <c r="CS8" s="122">
        <f t="shared" si="62"/>
        <v>0.1383386650063336</v>
      </c>
      <c r="CT8" s="122">
        <f t="shared" si="63"/>
        <v>0.13558844512707724</v>
      </c>
      <c r="CU8" s="206">
        <f t="shared" si="64"/>
        <v>0.20000000000000018</v>
      </c>
      <c r="CV8" s="122">
        <f t="shared" si="65"/>
        <v>0.16583005200036069</v>
      </c>
      <c r="CW8" s="122">
        <f t="shared" si="66"/>
        <v>0.1679962906899044</v>
      </c>
      <c r="CX8" s="206">
        <f t="shared" si="67"/>
        <v>-0.20000000000000018</v>
      </c>
      <c r="CY8" s="122">
        <f t="shared" si="68"/>
        <v>4.8084437612181279E-2</v>
      </c>
      <c r="CZ8" s="122">
        <f t="shared" si="69"/>
        <v>5.1131223776382718E-2</v>
      </c>
      <c r="DA8" s="206">
        <f t="shared" si="70"/>
        <v>-0.2999999999999996</v>
      </c>
      <c r="DB8" s="122">
        <f t="shared" si="71"/>
        <v>0.42800012027543072</v>
      </c>
      <c r="DC8" s="122">
        <f t="shared" si="72"/>
        <v>0.42975443383356071</v>
      </c>
      <c r="DD8" s="206">
        <f t="shared" si="73"/>
        <v>-0.20000000000000018</v>
      </c>
      <c r="DE8" s="122">
        <f t="shared" si="74"/>
        <v>0.41389089256247347</v>
      </c>
      <c r="DF8" s="122">
        <f t="shared" si="75"/>
        <v>0.39949212212154439</v>
      </c>
      <c r="DG8" s="206">
        <f t="shared" si="76"/>
        <v>1.4999999999999958</v>
      </c>
      <c r="DH8" s="122">
        <f t="shared" si="77"/>
        <v>0.64276876015020146</v>
      </c>
      <c r="DI8" s="122">
        <f t="shared" si="78"/>
        <v>0.6083648287875274</v>
      </c>
      <c r="DJ8" s="206">
        <f t="shared" si="79"/>
        <v>3.5000000000000031</v>
      </c>
      <c r="DK8" s="104">
        <v>0</v>
      </c>
    </row>
    <row r="9" spans="2:115" ht="13.5" customHeight="1">
      <c r="B9" s="54">
        <v>4</v>
      </c>
      <c r="C9" s="47" t="s">
        <v>133</v>
      </c>
      <c r="D9" s="102">
        <v>1410</v>
      </c>
      <c r="E9" s="103">
        <v>406</v>
      </c>
      <c r="F9" s="55">
        <f t="shared" si="0"/>
        <v>0.28794326241134754</v>
      </c>
      <c r="G9" s="102">
        <v>290</v>
      </c>
      <c r="H9" s="103">
        <v>111</v>
      </c>
      <c r="I9" s="55">
        <f t="shared" si="1"/>
        <v>0.38275862068965516</v>
      </c>
      <c r="J9" s="102">
        <v>1410</v>
      </c>
      <c r="K9" s="103">
        <v>970</v>
      </c>
      <c r="L9" s="55">
        <f t="shared" si="2"/>
        <v>0.68794326241134751</v>
      </c>
      <c r="M9" s="102">
        <v>1410</v>
      </c>
      <c r="N9" s="103">
        <v>206</v>
      </c>
      <c r="O9" s="55">
        <f t="shared" si="3"/>
        <v>0.14609929078014183</v>
      </c>
      <c r="P9" s="102">
        <v>1410</v>
      </c>
      <c r="Q9" s="103">
        <v>290</v>
      </c>
      <c r="R9" s="55">
        <f t="shared" si="4"/>
        <v>0.20567375886524822</v>
      </c>
      <c r="S9" s="102">
        <v>1410</v>
      </c>
      <c r="T9" s="103">
        <v>71</v>
      </c>
      <c r="U9" s="55">
        <f t="shared" si="5"/>
        <v>5.0354609929078017E-2</v>
      </c>
      <c r="V9" s="102">
        <v>1410</v>
      </c>
      <c r="W9" s="103">
        <v>564</v>
      </c>
      <c r="X9" s="55">
        <f t="shared" si="6"/>
        <v>0.4</v>
      </c>
      <c r="Y9" s="102">
        <v>1300</v>
      </c>
      <c r="Z9" s="103">
        <v>568</v>
      </c>
      <c r="AA9" s="55">
        <f t="shared" si="7"/>
        <v>0.43692307692307691</v>
      </c>
      <c r="AB9" s="102">
        <v>1405</v>
      </c>
      <c r="AC9" s="103">
        <v>924</v>
      </c>
      <c r="AD9" s="55">
        <f t="shared" si="8"/>
        <v>0.65765124555160137</v>
      </c>
      <c r="AE9" s="57"/>
      <c r="AF9" s="47" t="s">
        <v>1</v>
      </c>
      <c r="AG9" s="150">
        <f t="shared" si="17"/>
        <v>0.22083203002815138</v>
      </c>
      <c r="AH9" s="47" t="s">
        <v>1</v>
      </c>
      <c r="AI9" s="150">
        <f t="shared" si="18"/>
        <v>0.35712563298770195</v>
      </c>
      <c r="AJ9" s="47" t="s">
        <v>1</v>
      </c>
      <c r="AK9" s="150">
        <f t="shared" si="19"/>
        <v>0.6216666666666667</v>
      </c>
      <c r="AL9" s="47" t="s">
        <v>1</v>
      </c>
      <c r="AM9" s="150">
        <f t="shared" si="20"/>
        <v>0.13218750000000001</v>
      </c>
      <c r="AN9" s="47" t="s">
        <v>1</v>
      </c>
      <c r="AO9" s="150">
        <f t="shared" si="21"/>
        <v>0.15713243721996456</v>
      </c>
      <c r="AP9" s="47" t="s">
        <v>1</v>
      </c>
      <c r="AQ9" s="150">
        <f t="shared" si="22"/>
        <v>4.1575492341356671E-2</v>
      </c>
      <c r="AR9" s="47" t="s">
        <v>1</v>
      </c>
      <c r="AS9" s="150">
        <f t="shared" si="23"/>
        <v>0.45602334305960818</v>
      </c>
      <c r="AT9" s="47" t="s">
        <v>1</v>
      </c>
      <c r="AU9" s="150">
        <f t="shared" si="24"/>
        <v>0.40181974671093079</v>
      </c>
      <c r="AV9" s="47" t="s">
        <v>1</v>
      </c>
      <c r="AW9" s="150">
        <f t="shared" si="25"/>
        <v>0.59243434764485203</v>
      </c>
      <c r="AY9" s="48" t="str">
        <f t="shared" si="26"/>
        <v>門真市</v>
      </c>
      <c r="AZ9" s="122">
        <f t="shared" si="80"/>
        <v>0.27013659915214322</v>
      </c>
      <c r="BA9" s="122">
        <f t="shared" si="27"/>
        <v>0.2836354961832061</v>
      </c>
      <c r="BB9" s="206">
        <f t="shared" si="28"/>
        <v>-1.3999999999999957</v>
      </c>
      <c r="BC9" s="48" t="str">
        <f t="shared" si="9"/>
        <v>泉佐野市</v>
      </c>
      <c r="BD9" s="122">
        <f t="shared" si="29"/>
        <v>0.45112781954887216</v>
      </c>
      <c r="BE9" s="122">
        <f t="shared" si="30"/>
        <v>0.39726027397260272</v>
      </c>
      <c r="BF9" s="206">
        <f t="shared" si="31"/>
        <v>5.3999999999999995</v>
      </c>
      <c r="BG9" s="48" t="str">
        <f t="shared" si="10"/>
        <v>貝塚市</v>
      </c>
      <c r="BH9" s="122">
        <f t="shared" si="32"/>
        <v>0.67087378640776696</v>
      </c>
      <c r="BI9" s="122">
        <f t="shared" si="33"/>
        <v>0.66505324298160695</v>
      </c>
      <c r="BJ9" s="206">
        <f t="shared" si="34"/>
        <v>0.60000000000000053</v>
      </c>
      <c r="BK9" s="48" t="str">
        <f t="shared" si="11"/>
        <v>交野市</v>
      </c>
      <c r="BL9" s="122">
        <f t="shared" si="35"/>
        <v>0.16313887454827053</v>
      </c>
      <c r="BM9" s="122">
        <f t="shared" si="36"/>
        <v>0.15205327413984462</v>
      </c>
      <c r="BN9" s="206">
        <f t="shared" si="37"/>
        <v>1.100000000000001</v>
      </c>
      <c r="BO9" s="48" t="str">
        <f t="shared" si="12"/>
        <v>門真市</v>
      </c>
      <c r="BP9" s="122">
        <f t="shared" si="38"/>
        <v>0.18699952896844088</v>
      </c>
      <c r="BQ9" s="122">
        <f t="shared" si="39"/>
        <v>0.19155534351145037</v>
      </c>
      <c r="BR9" s="206">
        <f t="shared" si="40"/>
        <v>-0.50000000000000044</v>
      </c>
      <c r="BS9" s="48" t="str">
        <f t="shared" si="13"/>
        <v>泉佐野市</v>
      </c>
      <c r="BT9" s="122">
        <f t="shared" si="41"/>
        <v>6.5295169946332735E-2</v>
      </c>
      <c r="BU9" s="122">
        <f t="shared" si="42"/>
        <v>6.2529164722351843E-2</v>
      </c>
      <c r="BV9" s="206">
        <f t="shared" si="43"/>
        <v>0.20000000000000018</v>
      </c>
      <c r="BW9" s="48" t="str">
        <f t="shared" si="14"/>
        <v>箕面市</v>
      </c>
      <c r="BX9" s="122">
        <f t="shared" si="44"/>
        <v>0.46517412935323382</v>
      </c>
      <c r="BY9" s="122">
        <f t="shared" si="45"/>
        <v>0.47483296213808462</v>
      </c>
      <c r="BZ9" s="206">
        <f t="shared" si="46"/>
        <v>-0.99999999999999534</v>
      </c>
      <c r="CA9" s="48" t="str">
        <f t="shared" si="15"/>
        <v>田尻町</v>
      </c>
      <c r="CB9" s="122">
        <f t="shared" si="47"/>
        <v>0.4370860927152318</v>
      </c>
      <c r="CC9" s="122">
        <f t="shared" si="48"/>
        <v>0.43624161073825501</v>
      </c>
      <c r="CD9" s="206">
        <f t="shared" si="49"/>
        <v>0.10000000000000009</v>
      </c>
      <c r="CE9" s="48" t="str">
        <f t="shared" si="16"/>
        <v>河内長野市</v>
      </c>
      <c r="CF9" s="122">
        <f t="shared" si="50"/>
        <v>0.65784235668789814</v>
      </c>
      <c r="CG9" s="122">
        <f t="shared" si="51"/>
        <v>0.61336032388663964</v>
      </c>
      <c r="CH9" s="206">
        <f t="shared" si="52"/>
        <v>4.5000000000000036</v>
      </c>
      <c r="CJ9" s="122">
        <f t="shared" si="53"/>
        <v>0.23727321146312969</v>
      </c>
      <c r="CK9" s="122">
        <f t="shared" si="54"/>
        <v>0.24049022325424993</v>
      </c>
      <c r="CL9" s="206">
        <f t="shared" si="55"/>
        <v>-0.30000000000000027</v>
      </c>
      <c r="CM9" s="122">
        <f t="shared" si="56"/>
        <v>0.3678449898850521</v>
      </c>
      <c r="CN9" s="122">
        <f t="shared" si="57"/>
        <v>0.37096641984753681</v>
      </c>
      <c r="CO9" s="206">
        <f t="shared" si="58"/>
        <v>-0.30000000000000027</v>
      </c>
      <c r="CP9" s="122">
        <f t="shared" si="59"/>
        <v>0.62640623121446848</v>
      </c>
      <c r="CQ9" s="122">
        <f t="shared" si="60"/>
        <v>0.62650230144629881</v>
      </c>
      <c r="CR9" s="206">
        <f t="shared" si="61"/>
        <v>-0.10000000000000009</v>
      </c>
      <c r="CS9" s="122">
        <f t="shared" si="62"/>
        <v>0.1383386650063336</v>
      </c>
      <c r="CT9" s="122">
        <f t="shared" si="63"/>
        <v>0.13558844512707724</v>
      </c>
      <c r="CU9" s="206">
        <f t="shared" si="64"/>
        <v>0.20000000000000018</v>
      </c>
      <c r="CV9" s="122">
        <f t="shared" si="65"/>
        <v>0.16583005200036069</v>
      </c>
      <c r="CW9" s="122">
        <f t="shared" si="66"/>
        <v>0.1679962906899044</v>
      </c>
      <c r="CX9" s="206">
        <f t="shared" si="67"/>
        <v>-0.20000000000000018</v>
      </c>
      <c r="CY9" s="122">
        <f t="shared" si="68"/>
        <v>4.8084437612181279E-2</v>
      </c>
      <c r="CZ9" s="122">
        <f t="shared" si="69"/>
        <v>5.1131223776382718E-2</v>
      </c>
      <c r="DA9" s="206">
        <f t="shared" si="70"/>
        <v>-0.2999999999999996</v>
      </c>
      <c r="DB9" s="122">
        <f t="shared" si="71"/>
        <v>0.42800012027543072</v>
      </c>
      <c r="DC9" s="122">
        <f t="shared" si="72"/>
        <v>0.42975443383356071</v>
      </c>
      <c r="DD9" s="206">
        <f t="shared" si="73"/>
        <v>-0.20000000000000018</v>
      </c>
      <c r="DE9" s="122">
        <f t="shared" si="74"/>
        <v>0.41389089256247347</v>
      </c>
      <c r="DF9" s="122">
        <f t="shared" si="75"/>
        <v>0.39949212212154439</v>
      </c>
      <c r="DG9" s="206">
        <f t="shared" si="76"/>
        <v>1.4999999999999958</v>
      </c>
      <c r="DH9" s="122">
        <f t="shared" si="77"/>
        <v>0.64276876015020146</v>
      </c>
      <c r="DI9" s="122">
        <f t="shared" si="78"/>
        <v>0.6083648287875274</v>
      </c>
      <c r="DJ9" s="206">
        <f t="shared" si="79"/>
        <v>3.5000000000000031</v>
      </c>
      <c r="DK9" s="104">
        <v>0</v>
      </c>
    </row>
    <row r="10" spans="2:115" ht="13.5" customHeight="1">
      <c r="B10" s="54">
        <v>5</v>
      </c>
      <c r="C10" s="47" t="s">
        <v>134</v>
      </c>
      <c r="D10" s="102">
        <v>671</v>
      </c>
      <c r="E10" s="103">
        <v>155</v>
      </c>
      <c r="F10" s="55">
        <f t="shared" si="0"/>
        <v>0.23099850968703428</v>
      </c>
      <c r="G10" s="102">
        <v>258</v>
      </c>
      <c r="H10" s="103">
        <v>78</v>
      </c>
      <c r="I10" s="55">
        <f t="shared" si="1"/>
        <v>0.30232558139534882</v>
      </c>
      <c r="J10" s="102">
        <v>671</v>
      </c>
      <c r="K10" s="103">
        <v>413</v>
      </c>
      <c r="L10" s="55">
        <f t="shared" si="2"/>
        <v>0.61549925484351709</v>
      </c>
      <c r="M10" s="102">
        <v>671</v>
      </c>
      <c r="N10" s="103">
        <v>107</v>
      </c>
      <c r="O10" s="55">
        <f t="shared" si="3"/>
        <v>0.15946348733233978</v>
      </c>
      <c r="P10" s="102">
        <v>671</v>
      </c>
      <c r="Q10" s="103">
        <v>109</v>
      </c>
      <c r="R10" s="55">
        <f t="shared" si="4"/>
        <v>0.16244411326378538</v>
      </c>
      <c r="S10" s="102">
        <v>671</v>
      </c>
      <c r="T10" s="103">
        <v>34</v>
      </c>
      <c r="U10" s="55">
        <f t="shared" si="5"/>
        <v>5.0670640834575259E-2</v>
      </c>
      <c r="V10" s="102">
        <v>670</v>
      </c>
      <c r="W10" s="103">
        <v>316</v>
      </c>
      <c r="X10" s="55">
        <f t="shared" si="6"/>
        <v>0.4716417910447761</v>
      </c>
      <c r="Y10" s="102">
        <v>580</v>
      </c>
      <c r="Z10" s="103">
        <v>233</v>
      </c>
      <c r="AA10" s="55">
        <f t="shared" si="7"/>
        <v>0.40172413793103451</v>
      </c>
      <c r="AB10" s="102">
        <v>671</v>
      </c>
      <c r="AC10" s="103">
        <v>408</v>
      </c>
      <c r="AD10" s="55">
        <f t="shared" si="8"/>
        <v>0.60804769001490311</v>
      </c>
      <c r="AE10" s="57"/>
      <c r="AF10" s="47" t="s">
        <v>2</v>
      </c>
      <c r="AG10" s="150">
        <f t="shared" si="17"/>
        <v>0.20834033966705903</v>
      </c>
      <c r="AH10" s="47" t="s">
        <v>2</v>
      </c>
      <c r="AI10" s="150">
        <f t="shared" si="18"/>
        <v>0.35130523801399077</v>
      </c>
      <c r="AJ10" s="47" t="s">
        <v>2</v>
      </c>
      <c r="AK10" s="150">
        <f t="shared" si="19"/>
        <v>0.59054985707079199</v>
      </c>
      <c r="AL10" s="47" t="s">
        <v>2</v>
      </c>
      <c r="AM10" s="150">
        <f t="shared" si="20"/>
        <v>0.12762737514713302</v>
      </c>
      <c r="AN10" s="47" t="s">
        <v>2</v>
      </c>
      <c r="AO10" s="150">
        <f t="shared" si="21"/>
        <v>0.16212579885637404</v>
      </c>
      <c r="AP10" s="47" t="s">
        <v>2</v>
      </c>
      <c r="AQ10" s="150">
        <f t="shared" si="22"/>
        <v>4.0363269424823413E-2</v>
      </c>
      <c r="AR10" s="47" t="s">
        <v>2</v>
      </c>
      <c r="AS10" s="150">
        <f t="shared" si="23"/>
        <v>0.42869155734947861</v>
      </c>
      <c r="AT10" s="47" t="s">
        <v>2</v>
      </c>
      <c r="AU10" s="150">
        <f t="shared" si="24"/>
        <v>0.40865182696346075</v>
      </c>
      <c r="AV10" s="47" t="s">
        <v>2</v>
      </c>
      <c r="AW10" s="150">
        <f t="shared" si="25"/>
        <v>0.61991254624957959</v>
      </c>
      <c r="AY10" s="48" t="str">
        <f t="shared" si="26"/>
        <v>大東市</v>
      </c>
      <c r="AZ10" s="122">
        <f t="shared" si="80"/>
        <v>0.25830050647158131</v>
      </c>
      <c r="BA10" s="122">
        <f t="shared" si="27"/>
        <v>0.25415676959619954</v>
      </c>
      <c r="BB10" s="206">
        <f t="shared" si="28"/>
        <v>0.40000000000000036</v>
      </c>
      <c r="BC10" s="48" t="str">
        <f t="shared" si="9"/>
        <v>藤井寺市</v>
      </c>
      <c r="BD10" s="122">
        <f t="shared" si="29"/>
        <v>0.42424242424242425</v>
      </c>
      <c r="BE10" s="122">
        <f t="shared" si="30"/>
        <v>0</v>
      </c>
      <c r="BF10" s="206">
        <f t="shared" si="31"/>
        <v>42.4</v>
      </c>
      <c r="BG10" s="48" t="str">
        <f t="shared" si="10"/>
        <v>東大阪市</v>
      </c>
      <c r="BH10" s="122">
        <f t="shared" si="32"/>
        <v>0.66961770623742456</v>
      </c>
      <c r="BI10" s="122">
        <f t="shared" si="33"/>
        <v>0.68815504907669278</v>
      </c>
      <c r="BJ10" s="206">
        <f t="shared" si="34"/>
        <v>-1.7999999999999905</v>
      </c>
      <c r="BK10" s="48" t="str">
        <f t="shared" si="11"/>
        <v>守口市</v>
      </c>
      <c r="BL10" s="122">
        <f t="shared" si="35"/>
        <v>0.15801526717557252</v>
      </c>
      <c r="BM10" s="122">
        <f t="shared" si="36"/>
        <v>0.16291024120205616</v>
      </c>
      <c r="BN10" s="206">
        <f t="shared" si="37"/>
        <v>-0.50000000000000044</v>
      </c>
      <c r="BO10" s="48" t="str">
        <f t="shared" si="12"/>
        <v>松原市</v>
      </c>
      <c r="BP10" s="122">
        <f t="shared" si="38"/>
        <v>0.18694765465669613</v>
      </c>
      <c r="BQ10" s="122">
        <f t="shared" si="39"/>
        <v>0.18738122386925124</v>
      </c>
      <c r="BR10" s="206">
        <f t="shared" si="40"/>
        <v>0</v>
      </c>
      <c r="BS10" s="48" t="str">
        <f t="shared" si="13"/>
        <v>貝塚市</v>
      </c>
      <c r="BT10" s="122">
        <f t="shared" si="41"/>
        <v>6.2621359223300976E-2</v>
      </c>
      <c r="BU10" s="122">
        <f t="shared" si="42"/>
        <v>6.1016949152542375E-2</v>
      </c>
      <c r="BV10" s="206">
        <f t="shared" si="43"/>
        <v>0.20000000000000018</v>
      </c>
      <c r="BW10" s="48" t="str">
        <f t="shared" si="14"/>
        <v>豊能町</v>
      </c>
      <c r="BX10" s="122">
        <f t="shared" si="44"/>
        <v>0.46125962845491619</v>
      </c>
      <c r="BY10" s="122">
        <f t="shared" si="45"/>
        <v>0.46465598491988691</v>
      </c>
      <c r="BZ10" s="206">
        <f t="shared" si="46"/>
        <v>-0.40000000000000036</v>
      </c>
      <c r="CA10" s="48" t="str">
        <f t="shared" si="15"/>
        <v>箕面市</v>
      </c>
      <c r="CB10" s="122">
        <f t="shared" si="47"/>
        <v>0.43374520664678312</v>
      </c>
      <c r="CC10" s="122">
        <f t="shared" si="48"/>
        <v>0.43390607101947309</v>
      </c>
      <c r="CD10" s="206">
        <f t="shared" si="49"/>
        <v>0</v>
      </c>
      <c r="CE10" s="48" t="str">
        <f t="shared" si="16"/>
        <v>大東市</v>
      </c>
      <c r="CF10" s="122">
        <f t="shared" si="50"/>
        <v>0.65250422059651092</v>
      </c>
      <c r="CG10" s="122">
        <f t="shared" si="51"/>
        <v>0.59542891065598103</v>
      </c>
      <c r="CH10" s="206">
        <f t="shared" si="52"/>
        <v>5.8000000000000052</v>
      </c>
      <c r="CJ10" s="122">
        <f t="shared" si="53"/>
        <v>0.23727321146312969</v>
      </c>
      <c r="CK10" s="122">
        <f t="shared" si="54"/>
        <v>0.24049022325424993</v>
      </c>
      <c r="CL10" s="206">
        <f t="shared" si="55"/>
        <v>-0.30000000000000027</v>
      </c>
      <c r="CM10" s="122">
        <f t="shared" si="56"/>
        <v>0.3678449898850521</v>
      </c>
      <c r="CN10" s="122">
        <f t="shared" si="57"/>
        <v>0.37096641984753681</v>
      </c>
      <c r="CO10" s="206">
        <f t="shared" si="58"/>
        <v>-0.30000000000000027</v>
      </c>
      <c r="CP10" s="122">
        <f t="shared" si="59"/>
        <v>0.62640623121446848</v>
      </c>
      <c r="CQ10" s="122">
        <f t="shared" si="60"/>
        <v>0.62650230144629881</v>
      </c>
      <c r="CR10" s="206">
        <f t="shared" si="61"/>
        <v>-0.10000000000000009</v>
      </c>
      <c r="CS10" s="122">
        <f t="shared" si="62"/>
        <v>0.1383386650063336</v>
      </c>
      <c r="CT10" s="122">
        <f t="shared" si="63"/>
        <v>0.13558844512707724</v>
      </c>
      <c r="CU10" s="206">
        <f t="shared" si="64"/>
        <v>0.20000000000000018</v>
      </c>
      <c r="CV10" s="122">
        <f t="shared" si="65"/>
        <v>0.16583005200036069</v>
      </c>
      <c r="CW10" s="122">
        <f t="shared" si="66"/>
        <v>0.1679962906899044</v>
      </c>
      <c r="CX10" s="206">
        <f t="shared" si="67"/>
        <v>-0.20000000000000018</v>
      </c>
      <c r="CY10" s="122">
        <f t="shared" si="68"/>
        <v>4.8084437612181279E-2</v>
      </c>
      <c r="CZ10" s="122">
        <f t="shared" si="69"/>
        <v>5.1131223776382718E-2</v>
      </c>
      <c r="DA10" s="206">
        <f t="shared" si="70"/>
        <v>-0.2999999999999996</v>
      </c>
      <c r="DB10" s="122">
        <f t="shared" si="71"/>
        <v>0.42800012027543072</v>
      </c>
      <c r="DC10" s="122">
        <f t="shared" si="72"/>
        <v>0.42975443383356071</v>
      </c>
      <c r="DD10" s="206">
        <f t="shared" si="73"/>
        <v>-0.20000000000000018</v>
      </c>
      <c r="DE10" s="122">
        <f t="shared" si="74"/>
        <v>0.41389089256247347</v>
      </c>
      <c r="DF10" s="122">
        <f t="shared" si="75"/>
        <v>0.39949212212154439</v>
      </c>
      <c r="DG10" s="206">
        <f t="shared" si="76"/>
        <v>1.4999999999999958</v>
      </c>
      <c r="DH10" s="122">
        <f t="shared" si="77"/>
        <v>0.64276876015020146</v>
      </c>
      <c r="DI10" s="122">
        <f t="shared" si="78"/>
        <v>0.6083648287875274</v>
      </c>
      <c r="DJ10" s="206">
        <f t="shared" si="79"/>
        <v>3.5000000000000031</v>
      </c>
      <c r="DK10" s="104">
        <v>0</v>
      </c>
    </row>
    <row r="11" spans="2:115" ht="13.5" customHeight="1">
      <c r="B11" s="54">
        <v>6</v>
      </c>
      <c r="C11" s="47" t="s">
        <v>135</v>
      </c>
      <c r="D11" s="102">
        <v>1119</v>
      </c>
      <c r="E11" s="103">
        <v>299</v>
      </c>
      <c r="F11" s="55">
        <f t="shared" si="0"/>
        <v>0.26720285969615726</v>
      </c>
      <c r="G11" s="102">
        <v>578</v>
      </c>
      <c r="H11" s="103">
        <v>197</v>
      </c>
      <c r="I11" s="55">
        <f t="shared" si="1"/>
        <v>0.34083044982698962</v>
      </c>
      <c r="J11" s="102">
        <v>1119</v>
      </c>
      <c r="K11" s="103">
        <v>692</v>
      </c>
      <c r="L11" s="55">
        <f t="shared" si="2"/>
        <v>0.61840929401251121</v>
      </c>
      <c r="M11" s="102">
        <v>1119</v>
      </c>
      <c r="N11" s="103">
        <v>158</v>
      </c>
      <c r="O11" s="55">
        <f t="shared" si="3"/>
        <v>0.14119749776586238</v>
      </c>
      <c r="P11" s="102">
        <v>1119</v>
      </c>
      <c r="Q11" s="103">
        <v>214</v>
      </c>
      <c r="R11" s="55">
        <f t="shared" si="4"/>
        <v>0.19124218051831993</v>
      </c>
      <c r="S11" s="102">
        <v>1119</v>
      </c>
      <c r="T11" s="103">
        <v>72</v>
      </c>
      <c r="U11" s="55">
        <f t="shared" si="5"/>
        <v>6.4343163538873996E-2</v>
      </c>
      <c r="V11" s="102">
        <v>1119</v>
      </c>
      <c r="W11" s="103">
        <v>476</v>
      </c>
      <c r="X11" s="55">
        <f t="shared" si="6"/>
        <v>0.42537980339588921</v>
      </c>
      <c r="Y11" s="102">
        <v>912</v>
      </c>
      <c r="Z11" s="103">
        <v>455</v>
      </c>
      <c r="AA11" s="55">
        <f t="shared" si="7"/>
        <v>0.49890350877192985</v>
      </c>
      <c r="AB11" s="102">
        <v>1119</v>
      </c>
      <c r="AC11" s="103">
        <v>732</v>
      </c>
      <c r="AD11" s="55">
        <f t="shared" si="8"/>
        <v>0.65415549597855227</v>
      </c>
      <c r="AE11" s="57"/>
      <c r="AF11" s="47" t="s">
        <v>3</v>
      </c>
      <c r="AG11" s="150">
        <f t="shared" si="17"/>
        <v>0.21871178149205056</v>
      </c>
      <c r="AH11" s="47" t="s">
        <v>3</v>
      </c>
      <c r="AI11" s="150">
        <f t="shared" si="18"/>
        <v>0.40512820512820513</v>
      </c>
      <c r="AJ11" s="47" t="s">
        <v>3</v>
      </c>
      <c r="AK11" s="150">
        <f t="shared" si="19"/>
        <v>0.64073646307493715</v>
      </c>
      <c r="AL11" s="47" t="s">
        <v>3</v>
      </c>
      <c r="AM11" s="150">
        <f t="shared" si="20"/>
        <v>0.13303437967115098</v>
      </c>
      <c r="AN11" s="47" t="s">
        <v>3</v>
      </c>
      <c r="AO11" s="150">
        <f t="shared" si="21"/>
        <v>0.14728260869565218</v>
      </c>
      <c r="AP11" s="47" t="s">
        <v>3</v>
      </c>
      <c r="AQ11" s="150">
        <f t="shared" si="22"/>
        <v>4.3546195652173915E-2</v>
      </c>
      <c r="AR11" s="47" t="s">
        <v>3</v>
      </c>
      <c r="AS11" s="150">
        <f t="shared" si="23"/>
        <v>0.44140226917589509</v>
      </c>
      <c r="AT11" s="47" t="s">
        <v>3</v>
      </c>
      <c r="AU11" s="150">
        <f t="shared" si="24"/>
        <v>0.41645121785276906</v>
      </c>
      <c r="AV11" s="47" t="s">
        <v>3</v>
      </c>
      <c r="AW11" s="150">
        <f t="shared" si="25"/>
        <v>0.80407608695652177</v>
      </c>
      <c r="AY11" s="48" t="str">
        <f t="shared" si="26"/>
        <v>東大阪市</v>
      </c>
      <c r="AZ11" s="122">
        <f t="shared" si="80"/>
        <v>0.25710833668948851</v>
      </c>
      <c r="BA11" s="122">
        <f t="shared" si="27"/>
        <v>0.26501913795972709</v>
      </c>
      <c r="BB11" s="206">
        <f t="shared" si="28"/>
        <v>-0.80000000000000071</v>
      </c>
      <c r="BC11" s="48" t="str">
        <f t="shared" si="9"/>
        <v>羽曳野市</v>
      </c>
      <c r="BD11" s="122">
        <f t="shared" si="29"/>
        <v>0.42131979695431471</v>
      </c>
      <c r="BE11" s="122">
        <f t="shared" si="30"/>
        <v>0.49056603773584906</v>
      </c>
      <c r="BF11" s="206">
        <f t="shared" si="31"/>
        <v>-7.0000000000000009</v>
      </c>
      <c r="BG11" s="48" t="str">
        <f t="shared" si="10"/>
        <v>守口市</v>
      </c>
      <c r="BH11" s="122">
        <f t="shared" si="32"/>
        <v>0.66603053435114501</v>
      </c>
      <c r="BI11" s="122">
        <f t="shared" si="33"/>
        <v>0.66824831949387109</v>
      </c>
      <c r="BJ11" s="206">
        <f t="shared" si="34"/>
        <v>-0.20000000000000018</v>
      </c>
      <c r="BK11" s="48" t="str">
        <f t="shared" si="11"/>
        <v>四條畷市</v>
      </c>
      <c r="BL11" s="122">
        <f t="shared" si="35"/>
        <v>0.15264797507788161</v>
      </c>
      <c r="BM11" s="122">
        <f t="shared" si="36"/>
        <v>0.12388250319284802</v>
      </c>
      <c r="BN11" s="206">
        <f t="shared" si="37"/>
        <v>2.9</v>
      </c>
      <c r="BO11" s="48" t="str">
        <f t="shared" si="12"/>
        <v>忠岡町</v>
      </c>
      <c r="BP11" s="122">
        <f t="shared" si="38"/>
        <v>0.18480492813141683</v>
      </c>
      <c r="BQ11" s="122">
        <f t="shared" si="39"/>
        <v>0.19602977667493796</v>
      </c>
      <c r="BR11" s="206">
        <f t="shared" si="40"/>
        <v>-1.100000000000001</v>
      </c>
      <c r="BS11" s="48" t="str">
        <f t="shared" si="13"/>
        <v>藤井寺市</v>
      </c>
      <c r="BT11" s="122">
        <f t="shared" si="41"/>
        <v>5.8648407264066685E-2</v>
      </c>
      <c r="BU11" s="122">
        <f t="shared" si="42"/>
        <v>6.0804184373978422E-2</v>
      </c>
      <c r="BV11" s="206">
        <f t="shared" si="43"/>
        <v>-0.20000000000000018</v>
      </c>
      <c r="BW11" s="48" t="str">
        <f t="shared" si="14"/>
        <v>忠岡町</v>
      </c>
      <c r="BX11" s="122">
        <f t="shared" si="44"/>
        <v>0.45995893223819301</v>
      </c>
      <c r="BY11" s="122">
        <f t="shared" si="45"/>
        <v>0.46153846153846156</v>
      </c>
      <c r="BZ11" s="206">
        <f t="shared" si="46"/>
        <v>-0.20000000000000018</v>
      </c>
      <c r="CA11" s="48" t="str">
        <f t="shared" si="15"/>
        <v>岬町</v>
      </c>
      <c r="CB11" s="122">
        <f t="shared" si="47"/>
        <v>0.43205574912891986</v>
      </c>
      <c r="CC11" s="122">
        <f t="shared" si="48"/>
        <v>0.45925925925925926</v>
      </c>
      <c r="CD11" s="206">
        <f t="shared" si="49"/>
        <v>-2.7000000000000024</v>
      </c>
      <c r="CE11" s="48" t="str">
        <f t="shared" si="16"/>
        <v>富田林市</v>
      </c>
      <c r="CF11" s="122">
        <f t="shared" si="50"/>
        <v>0.65180513266637674</v>
      </c>
      <c r="CG11" s="122">
        <f t="shared" si="51"/>
        <v>0.60952804986642917</v>
      </c>
      <c r="CH11" s="206">
        <f t="shared" si="52"/>
        <v>4.2000000000000037</v>
      </c>
      <c r="CJ11" s="122">
        <f t="shared" si="53"/>
        <v>0.23727321146312969</v>
      </c>
      <c r="CK11" s="122">
        <f t="shared" si="54"/>
        <v>0.24049022325424993</v>
      </c>
      <c r="CL11" s="206">
        <f t="shared" si="55"/>
        <v>-0.30000000000000027</v>
      </c>
      <c r="CM11" s="122">
        <f t="shared" si="56"/>
        <v>0.3678449898850521</v>
      </c>
      <c r="CN11" s="122">
        <f t="shared" si="57"/>
        <v>0.37096641984753681</v>
      </c>
      <c r="CO11" s="206">
        <f t="shared" si="58"/>
        <v>-0.30000000000000027</v>
      </c>
      <c r="CP11" s="122">
        <f t="shared" si="59"/>
        <v>0.62640623121446848</v>
      </c>
      <c r="CQ11" s="122">
        <f t="shared" si="60"/>
        <v>0.62650230144629881</v>
      </c>
      <c r="CR11" s="206">
        <f t="shared" si="61"/>
        <v>-0.10000000000000009</v>
      </c>
      <c r="CS11" s="122">
        <f t="shared" si="62"/>
        <v>0.1383386650063336</v>
      </c>
      <c r="CT11" s="122">
        <f t="shared" si="63"/>
        <v>0.13558844512707724</v>
      </c>
      <c r="CU11" s="206">
        <f t="shared" si="64"/>
        <v>0.20000000000000018</v>
      </c>
      <c r="CV11" s="122">
        <f t="shared" si="65"/>
        <v>0.16583005200036069</v>
      </c>
      <c r="CW11" s="122">
        <f t="shared" si="66"/>
        <v>0.1679962906899044</v>
      </c>
      <c r="CX11" s="206">
        <f t="shared" si="67"/>
        <v>-0.20000000000000018</v>
      </c>
      <c r="CY11" s="122">
        <f t="shared" si="68"/>
        <v>4.8084437612181279E-2</v>
      </c>
      <c r="CZ11" s="122">
        <f t="shared" si="69"/>
        <v>5.1131223776382718E-2</v>
      </c>
      <c r="DA11" s="206">
        <f t="shared" si="70"/>
        <v>-0.2999999999999996</v>
      </c>
      <c r="DB11" s="122">
        <f t="shared" si="71"/>
        <v>0.42800012027543072</v>
      </c>
      <c r="DC11" s="122">
        <f t="shared" si="72"/>
        <v>0.42975443383356071</v>
      </c>
      <c r="DD11" s="206">
        <f t="shared" si="73"/>
        <v>-0.20000000000000018</v>
      </c>
      <c r="DE11" s="122">
        <f t="shared" si="74"/>
        <v>0.41389089256247347</v>
      </c>
      <c r="DF11" s="122">
        <f t="shared" si="75"/>
        <v>0.39949212212154439</v>
      </c>
      <c r="DG11" s="206">
        <f t="shared" si="76"/>
        <v>1.4999999999999958</v>
      </c>
      <c r="DH11" s="122">
        <f t="shared" si="77"/>
        <v>0.64276876015020146</v>
      </c>
      <c r="DI11" s="122">
        <f t="shared" si="78"/>
        <v>0.6083648287875274</v>
      </c>
      <c r="DJ11" s="206">
        <f t="shared" si="79"/>
        <v>3.5000000000000031</v>
      </c>
      <c r="DK11" s="104">
        <v>0</v>
      </c>
    </row>
    <row r="12" spans="2:115" ht="13.5" customHeight="1">
      <c r="B12" s="54">
        <v>7</v>
      </c>
      <c r="C12" s="47" t="s">
        <v>136</v>
      </c>
      <c r="D12" s="102">
        <v>1408</v>
      </c>
      <c r="E12" s="103">
        <v>423</v>
      </c>
      <c r="F12" s="55">
        <f t="shared" si="0"/>
        <v>0.30042613636363635</v>
      </c>
      <c r="G12" s="102">
        <v>693</v>
      </c>
      <c r="H12" s="103">
        <v>289</v>
      </c>
      <c r="I12" s="55">
        <f t="shared" si="1"/>
        <v>0.41702741702741702</v>
      </c>
      <c r="J12" s="102">
        <v>1408</v>
      </c>
      <c r="K12" s="103">
        <v>806</v>
      </c>
      <c r="L12" s="55">
        <f t="shared" si="2"/>
        <v>0.57244318181818177</v>
      </c>
      <c r="M12" s="102">
        <v>1408</v>
      </c>
      <c r="N12" s="103">
        <v>156</v>
      </c>
      <c r="O12" s="55">
        <f t="shared" si="3"/>
        <v>0.11079545454545454</v>
      </c>
      <c r="P12" s="102">
        <v>1408</v>
      </c>
      <c r="Q12" s="103">
        <v>293</v>
      </c>
      <c r="R12" s="55">
        <f t="shared" si="4"/>
        <v>0.20809659090909091</v>
      </c>
      <c r="S12" s="102">
        <v>1408</v>
      </c>
      <c r="T12" s="103">
        <v>96</v>
      </c>
      <c r="U12" s="55">
        <f t="shared" si="5"/>
        <v>6.8181818181818177E-2</v>
      </c>
      <c r="V12" s="102">
        <v>1408</v>
      </c>
      <c r="W12" s="103">
        <v>603</v>
      </c>
      <c r="X12" s="55">
        <f t="shared" si="6"/>
        <v>0.42826704545454547</v>
      </c>
      <c r="Y12" s="102">
        <v>1121</v>
      </c>
      <c r="Z12" s="103">
        <v>491</v>
      </c>
      <c r="AA12" s="55">
        <f t="shared" si="7"/>
        <v>0.43800178412132024</v>
      </c>
      <c r="AB12" s="102">
        <v>1408</v>
      </c>
      <c r="AC12" s="103">
        <v>872</v>
      </c>
      <c r="AD12" s="55">
        <f t="shared" si="8"/>
        <v>0.61931818181818177</v>
      </c>
      <c r="AE12" s="57"/>
      <c r="AF12" s="96" t="s">
        <v>45</v>
      </c>
      <c r="AG12" s="150">
        <f t="shared" si="17"/>
        <v>0.23597056117755288</v>
      </c>
      <c r="AH12" s="96" t="s">
        <v>45</v>
      </c>
      <c r="AI12" s="150">
        <f t="shared" si="18"/>
        <v>0.46153846153846156</v>
      </c>
      <c r="AJ12" s="96" t="s">
        <v>45</v>
      </c>
      <c r="AK12" s="150">
        <f t="shared" si="19"/>
        <v>0.65149425287356322</v>
      </c>
      <c r="AL12" s="96" t="s">
        <v>45</v>
      </c>
      <c r="AM12" s="150">
        <f t="shared" si="20"/>
        <v>0.13701149425287357</v>
      </c>
      <c r="AN12" s="96" t="s">
        <v>45</v>
      </c>
      <c r="AO12" s="150">
        <f t="shared" si="21"/>
        <v>0.17655172413793102</v>
      </c>
      <c r="AP12" s="96" t="s">
        <v>45</v>
      </c>
      <c r="AQ12" s="150">
        <f t="shared" si="22"/>
        <v>5.6551724137931032E-2</v>
      </c>
      <c r="AR12" s="96" t="s">
        <v>45</v>
      </c>
      <c r="AS12" s="150">
        <f t="shared" si="23"/>
        <v>0.39816091954022986</v>
      </c>
      <c r="AT12" s="96" t="s">
        <v>45</v>
      </c>
      <c r="AU12" s="150">
        <f t="shared" si="24"/>
        <v>0.39569160997732428</v>
      </c>
      <c r="AV12" s="96" t="s">
        <v>45</v>
      </c>
      <c r="AW12" s="150">
        <f t="shared" si="25"/>
        <v>0.64167433302667898</v>
      </c>
      <c r="AY12" s="48" t="str">
        <f t="shared" si="26"/>
        <v>八尾市</v>
      </c>
      <c r="AZ12" s="122">
        <f t="shared" si="80"/>
        <v>0.25442501900314907</v>
      </c>
      <c r="BA12" s="122">
        <f t="shared" si="27"/>
        <v>0.25571479331990998</v>
      </c>
      <c r="BB12" s="206">
        <f t="shared" si="28"/>
        <v>-0.20000000000000018</v>
      </c>
      <c r="BC12" s="48" t="str">
        <f t="shared" si="9"/>
        <v>交野市</v>
      </c>
      <c r="BD12" s="122">
        <f t="shared" si="29"/>
        <v>0.41926070038910507</v>
      </c>
      <c r="BE12" s="122">
        <f t="shared" si="30"/>
        <v>0.40163934426229508</v>
      </c>
      <c r="BF12" s="206">
        <f t="shared" si="31"/>
        <v>1.699999999999996</v>
      </c>
      <c r="BG12" s="48" t="str">
        <f t="shared" si="10"/>
        <v>門真市</v>
      </c>
      <c r="BH12" s="122">
        <f t="shared" si="32"/>
        <v>0.66109279321714554</v>
      </c>
      <c r="BI12" s="122">
        <f t="shared" si="33"/>
        <v>0.64718511450381677</v>
      </c>
      <c r="BJ12" s="206">
        <f t="shared" si="34"/>
        <v>1.4000000000000012</v>
      </c>
      <c r="BK12" s="48" t="str">
        <f t="shared" si="11"/>
        <v>枚方市</v>
      </c>
      <c r="BL12" s="122">
        <f t="shared" si="35"/>
        <v>0.15235579040070454</v>
      </c>
      <c r="BM12" s="122">
        <f t="shared" si="36"/>
        <v>0.1488233024691358</v>
      </c>
      <c r="BN12" s="206">
        <f t="shared" si="37"/>
        <v>0.30000000000000027</v>
      </c>
      <c r="BO12" s="48" t="str">
        <f t="shared" si="12"/>
        <v>富田林市</v>
      </c>
      <c r="BP12" s="122">
        <f t="shared" si="38"/>
        <v>0.18438791041530767</v>
      </c>
      <c r="BQ12" s="122">
        <f t="shared" si="39"/>
        <v>0.17694190963721346</v>
      </c>
      <c r="BR12" s="206">
        <f t="shared" si="40"/>
        <v>0.70000000000000062</v>
      </c>
      <c r="BS12" s="48" t="str">
        <f t="shared" si="13"/>
        <v>阪南市</v>
      </c>
      <c r="BT12" s="122">
        <f t="shared" si="41"/>
        <v>5.7709648331830475E-2</v>
      </c>
      <c r="BU12" s="122">
        <f t="shared" si="42"/>
        <v>5.3588516746411484E-2</v>
      </c>
      <c r="BV12" s="206">
        <f t="shared" si="43"/>
        <v>0.40000000000000036</v>
      </c>
      <c r="BW12" s="48" t="str">
        <f t="shared" si="14"/>
        <v>豊中市</v>
      </c>
      <c r="BX12" s="122">
        <f t="shared" si="44"/>
        <v>0.45602334305960818</v>
      </c>
      <c r="BY12" s="122">
        <f t="shared" si="45"/>
        <v>0.45999573287817369</v>
      </c>
      <c r="BZ12" s="206">
        <f t="shared" si="46"/>
        <v>-0.40000000000000036</v>
      </c>
      <c r="CA12" s="48" t="str">
        <f t="shared" si="15"/>
        <v>松原市</v>
      </c>
      <c r="CB12" s="122">
        <f t="shared" si="47"/>
        <v>0.43199685534591192</v>
      </c>
      <c r="CC12" s="122">
        <f t="shared" si="48"/>
        <v>0.42844444444444446</v>
      </c>
      <c r="CD12" s="206">
        <f t="shared" si="49"/>
        <v>0.40000000000000036</v>
      </c>
      <c r="CE12" s="48" t="str">
        <f t="shared" si="16"/>
        <v>高石市</v>
      </c>
      <c r="CF12" s="122">
        <f t="shared" si="50"/>
        <v>0.65159574468085102</v>
      </c>
      <c r="CG12" s="122">
        <f t="shared" si="51"/>
        <v>0.61939750183688469</v>
      </c>
      <c r="CH12" s="206">
        <f t="shared" si="52"/>
        <v>3.3000000000000029</v>
      </c>
      <c r="CJ12" s="122">
        <f t="shared" si="53"/>
        <v>0.23727321146312969</v>
      </c>
      <c r="CK12" s="122">
        <f t="shared" si="54"/>
        <v>0.24049022325424993</v>
      </c>
      <c r="CL12" s="206">
        <f t="shared" si="55"/>
        <v>-0.30000000000000027</v>
      </c>
      <c r="CM12" s="122">
        <f t="shared" si="56"/>
        <v>0.3678449898850521</v>
      </c>
      <c r="CN12" s="122">
        <f t="shared" si="57"/>
        <v>0.37096641984753681</v>
      </c>
      <c r="CO12" s="206">
        <f t="shared" si="58"/>
        <v>-0.30000000000000027</v>
      </c>
      <c r="CP12" s="122">
        <f t="shared" si="59"/>
        <v>0.62640623121446848</v>
      </c>
      <c r="CQ12" s="122">
        <f t="shared" si="60"/>
        <v>0.62650230144629881</v>
      </c>
      <c r="CR12" s="206">
        <f t="shared" si="61"/>
        <v>-0.10000000000000009</v>
      </c>
      <c r="CS12" s="122">
        <f t="shared" si="62"/>
        <v>0.1383386650063336</v>
      </c>
      <c r="CT12" s="122">
        <f t="shared" si="63"/>
        <v>0.13558844512707724</v>
      </c>
      <c r="CU12" s="206">
        <f t="shared" si="64"/>
        <v>0.20000000000000018</v>
      </c>
      <c r="CV12" s="122">
        <f t="shared" si="65"/>
        <v>0.16583005200036069</v>
      </c>
      <c r="CW12" s="122">
        <f t="shared" si="66"/>
        <v>0.1679962906899044</v>
      </c>
      <c r="CX12" s="206">
        <f t="shared" si="67"/>
        <v>-0.20000000000000018</v>
      </c>
      <c r="CY12" s="122">
        <f t="shared" si="68"/>
        <v>4.8084437612181279E-2</v>
      </c>
      <c r="CZ12" s="122">
        <f t="shared" si="69"/>
        <v>5.1131223776382718E-2</v>
      </c>
      <c r="DA12" s="206">
        <f t="shared" si="70"/>
        <v>-0.2999999999999996</v>
      </c>
      <c r="DB12" s="122">
        <f t="shared" si="71"/>
        <v>0.42800012027543072</v>
      </c>
      <c r="DC12" s="122">
        <f t="shared" si="72"/>
        <v>0.42975443383356071</v>
      </c>
      <c r="DD12" s="206">
        <f t="shared" si="73"/>
        <v>-0.20000000000000018</v>
      </c>
      <c r="DE12" s="122">
        <f t="shared" si="74"/>
        <v>0.41389089256247347</v>
      </c>
      <c r="DF12" s="122">
        <f t="shared" si="75"/>
        <v>0.39949212212154439</v>
      </c>
      <c r="DG12" s="206">
        <f t="shared" si="76"/>
        <v>1.4999999999999958</v>
      </c>
      <c r="DH12" s="122">
        <f t="shared" si="77"/>
        <v>0.64276876015020146</v>
      </c>
      <c r="DI12" s="122">
        <f t="shared" si="78"/>
        <v>0.6083648287875274</v>
      </c>
      <c r="DJ12" s="206">
        <f t="shared" si="79"/>
        <v>3.5000000000000031</v>
      </c>
      <c r="DK12" s="104">
        <v>0</v>
      </c>
    </row>
    <row r="13" spans="2:115" ht="13.5" customHeight="1">
      <c r="B13" s="54">
        <v>8</v>
      </c>
      <c r="C13" s="47" t="s">
        <v>58</v>
      </c>
      <c r="D13" s="102">
        <v>899</v>
      </c>
      <c r="E13" s="103">
        <v>185</v>
      </c>
      <c r="F13" s="55">
        <f t="shared" si="0"/>
        <v>0.20578420467185762</v>
      </c>
      <c r="G13" s="102">
        <v>248</v>
      </c>
      <c r="H13" s="103">
        <v>85</v>
      </c>
      <c r="I13" s="55">
        <f t="shared" si="1"/>
        <v>0.34274193548387094</v>
      </c>
      <c r="J13" s="102">
        <v>899</v>
      </c>
      <c r="K13" s="103">
        <v>537</v>
      </c>
      <c r="L13" s="55">
        <f t="shared" si="2"/>
        <v>0.59733036707452725</v>
      </c>
      <c r="M13" s="102">
        <v>898</v>
      </c>
      <c r="N13" s="103">
        <v>148</v>
      </c>
      <c r="O13" s="55">
        <f t="shared" si="3"/>
        <v>0.16481069042316257</v>
      </c>
      <c r="P13" s="102">
        <v>899</v>
      </c>
      <c r="Q13" s="103">
        <v>153</v>
      </c>
      <c r="R13" s="55">
        <f t="shared" si="4"/>
        <v>0.17018909899888765</v>
      </c>
      <c r="S13" s="102">
        <v>899</v>
      </c>
      <c r="T13" s="103">
        <v>30</v>
      </c>
      <c r="U13" s="55">
        <f t="shared" si="5"/>
        <v>3.3370411568409343E-2</v>
      </c>
      <c r="V13" s="102">
        <v>899</v>
      </c>
      <c r="W13" s="103">
        <v>398</v>
      </c>
      <c r="X13" s="55">
        <f t="shared" si="6"/>
        <v>0.44271412680756395</v>
      </c>
      <c r="Y13" s="102">
        <v>765</v>
      </c>
      <c r="Z13" s="103">
        <v>294</v>
      </c>
      <c r="AA13" s="55">
        <f t="shared" si="7"/>
        <v>0.3843137254901961</v>
      </c>
      <c r="AB13" s="102">
        <v>899</v>
      </c>
      <c r="AC13" s="103">
        <v>521</v>
      </c>
      <c r="AD13" s="55">
        <f t="shared" si="8"/>
        <v>0.57953281423804226</v>
      </c>
      <c r="AE13" s="57"/>
      <c r="AF13" s="96" t="s">
        <v>8</v>
      </c>
      <c r="AG13" s="150">
        <f t="shared" si="17"/>
        <v>0.23161741137252387</v>
      </c>
      <c r="AH13" s="96" t="s">
        <v>8</v>
      </c>
      <c r="AI13" s="150">
        <f t="shared" si="18"/>
        <v>0.37395701643489254</v>
      </c>
      <c r="AJ13" s="96" t="s">
        <v>8</v>
      </c>
      <c r="AK13" s="150">
        <f t="shared" si="19"/>
        <v>0.63</v>
      </c>
      <c r="AL13" s="96" t="s">
        <v>8</v>
      </c>
      <c r="AM13" s="150">
        <f t="shared" si="20"/>
        <v>0.14756410256410257</v>
      </c>
      <c r="AN13" s="96" t="s">
        <v>8</v>
      </c>
      <c r="AO13" s="150">
        <f t="shared" si="21"/>
        <v>0.14218860183345086</v>
      </c>
      <c r="AP13" s="96" t="s">
        <v>8</v>
      </c>
      <c r="AQ13" s="150">
        <f t="shared" si="22"/>
        <v>4.4807692307692305E-2</v>
      </c>
      <c r="AR13" s="96" t="s">
        <v>8</v>
      </c>
      <c r="AS13" s="150">
        <f t="shared" si="23"/>
        <v>0.39224358974358975</v>
      </c>
      <c r="AT13" s="96" t="s">
        <v>8</v>
      </c>
      <c r="AU13" s="150">
        <f t="shared" si="24"/>
        <v>0.40328315303729478</v>
      </c>
      <c r="AV13" s="96" t="s">
        <v>8</v>
      </c>
      <c r="AW13" s="150">
        <f t="shared" si="25"/>
        <v>0.6319404326336735</v>
      </c>
      <c r="AY13" s="48" t="str">
        <f t="shared" si="26"/>
        <v>松原市</v>
      </c>
      <c r="AZ13" s="122">
        <f t="shared" si="80"/>
        <v>0.25212368331634388</v>
      </c>
      <c r="BA13" s="122">
        <f t="shared" si="27"/>
        <v>0.27345233573870109</v>
      </c>
      <c r="BB13" s="206">
        <f t="shared" si="28"/>
        <v>-2.1000000000000019</v>
      </c>
      <c r="BC13" s="48" t="str">
        <f t="shared" si="9"/>
        <v>岸和田市</v>
      </c>
      <c r="BD13" s="122">
        <f t="shared" si="29"/>
        <v>0.4177071509648127</v>
      </c>
      <c r="BE13" s="122">
        <f t="shared" si="30"/>
        <v>0.38005390835579517</v>
      </c>
      <c r="BF13" s="206">
        <f t="shared" si="31"/>
        <v>3.799999999999998</v>
      </c>
      <c r="BG13" s="48" t="str">
        <f t="shared" si="10"/>
        <v>堺市</v>
      </c>
      <c r="BH13" s="122">
        <f t="shared" si="32"/>
        <v>0.65185950413223137</v>
      </c>
      <c r="BI13" s="122">
        <f t="shared" si="33"/>
        <v>0.64947774059426022</v>
      </c>
      <c r="BJ13" s="206">
        <f t="shared" si="34"/>
        <v>0.30000000000000027</v>
      </c>
      <c r="BK13" s="48" t="str">
        <f t="shared" si="11"/>
        <v>寝屋川市</v>
      </c>
      <c r="BL13" s="122">
        <f t="shared" si="35"/>
        <v>0.1499499053768229</v>
      </c>
      <c r="BM13" s="122">
        <f t="shared" si="36"/>
        <v>0.14431922723091076</v>
      </c>
      <c r="BN13" s="206">
        <f t="shared" si="37"/>
        <v>0.60000000000000053</v>
      </c>
      <c r="BO13" s="48" t="str">
        <f t="shared" si="12"/>
        <v>堺市</v>
      </c>
      <c r="BP13" s="122">
        <f t="shared" si="38"/>
        <v>0.18249272095425942</v>
      </c>
      <c r="BQ13" s="122">
        <f t="shared" si="39"/>
        <v>0.18466298118375007</v>
      </c>
      <c r="BR13" s="206">
        <f t="shared" si="40"/>
        <v>-0.30000000000000027</v>
      </c>
      <c r="BS13" s="48" t="str">
        <f t="shared" si="13"/>
        <v>泉大津市</v>
      </c>
      <c r="BT13" s="122">
        <f t="shared" si="41"/>
        <v>5.6551724137931032E-2</v>
      </c>
      <c r="BU13" s="122">
        <f t="shared" si="42"/>
        <v>6.5826330532212887E-2</v>
      </c>
      <c r="BV13" s="206">
        <f t="shared" si="43"/>
        <v>-0.90000000000000013</v>
      </c>
      <c r="BW13" s="48" t="str">
        <f t="shared" si="14"/>
        <v>千早赤阪村</v>
      </c>
      <c r="BX13" s="122">
        <f t="shared" si="44"/>
        <v>0.45323741007194246</v>
      </c>
      <c r="BY13" s="122">
        <f t="shared" si="45"/>
        <v>0.42577030812324929</v>
      </c>
      <c r="BZ13" s="206">
        <f t="shared" si="46"/>
        <v>2.7000000000000024</v>
      </c>
      <c r="CA13" s="48" t="str">
        <f t="shared" si="15"/>
        <v>泉佐野市</v>
      </c>
      <c r="CB13" s="122">
        <f t="shared" si="47"/>
        <v>0.43046007403490216</v>
      </c>
      <c r="CC13" s="122">
        <f t="shared" si="48"/>
        <v>0.39741427768409221</v>
      </c>
      <c r="CD13" s="206">
        <f t="shared" si="49"/>
        <v>3.2999999999999972</v>
      </c>
      <c r="CE13" s="48" t="str">
        <f t="shared" si="16"/>
        <v>箕面市</v>
      </c>
      <c r="CF13" s="122">
        <f t="shared" si="50"/>
        <v>0.6514617458013684</v>
      </c>
      <c r="CG13" s="122">
        <f t="shared" si="51"/>
        <v>0.61622464898595941</v>
      </c>
      <c r="CH13" s="206">
        <f t="shared" si="52"/>
        <v>3.5000000000000031</v>
      </c>
      <c r="CJ13" s="122">
        <f t="shared" si="53"/>
        <v>0.23727321146312969</v>
      </c>
      <c r="CK13" s="122">
        <f t="shared" si="54"/>
        <v>0.24049022325424993</v>
      </c>
      <c r="CL13" s="206">
        <f t="shared" si="55"/>
        <v>-0.30000000000000027</v>
      </c>
      <c r="CM13" s="122">
        <f t="shared" si="56"/>
        <v>0.3678449898850521</v>
      </c>
      <c r="CN13" s="122">
        <f t="shared" si="57"/>
        <v>0.37096641984753681</v>
      </c>
      <c r="CO13" s="206">
        <f t="shared" si="58"/>
        <v>-0.30000000000000027</v>
      </c>
      <c r="CP13" s="122">
        <f t="shared" si="59"/>
        <v>0.62640623121446848</v>
      </c>
      <c r="CQ13" s="122">
        <f t="shared" si="60"/>
        <v>0.62650230144629881</v>
      </c>
      <c r="CR13" s="206">
        <f t="shared" si="61"/>
        <v>-0.10000000000000009</v>
      </c>
      <c r="CS13" s="122">
        <f t="shared" si="62"/>
        <v>0.1383386650063336</v>
      </c>
      <c r="CT13" s="122">
        <f t="shared" si="63"/>
        <v>0.13558844512707724</v>
      </c>
      <c r="CU13" s="206">
        <f t="shared" si="64"/>
        <v>0.20000000000000018</v>
      </c>
      <c r="CV13" s="122">
        <f t="shared" si="65"/>
        <v>0.16583005200036069</v>
      </c>
      <c r="CW13" s="122">
        <f t="shared" si="66"/>
        <v>0.1679962906899044</v>
      </c>
      <c r="CX13" s="206">
        <f t="shared" si="67"/>
        <v>-0.20000000000000018</v>
      </c>
      <c r="CY13" s="122">
        <f t="shared" si="68"/>
        <v>4.8084437612181279E-2</v>
      </c>
      <c r="CZ13" s="122">
        <f t="shared" si="69"/>
        <v>5.1131223776382718E-2</v>
      </c>
      <c r="DA13" s="206">
        <f t="shared" si="70"/>
        <v>-0.2999999999999996</v>
      </c>
      <c r="DB13" s="122">
        <f t="shared" si="71"/>
        <v>0.42800012027543072</v>
      </c>
      <c r="DC13" s="122">
        <f t="shared" si="72"/>
        <v>0.42975443383356071</v>
      </c>
      <c r="DD13" s="206">
        <f t="shared" si="73"/>
        <v>-0.20000000000000018</v>
      </c>
      <c r="DE13" s="122">
        <f t="shared" si="74"/>
        <v>0.41389089256247347</v>
      </c>
      <c r="DF13" s="122">
        <f t="shared" si="75"/>
        <v>0.39949212212154439</v>
      </c>
      <c r="DG13" s="206">
        <f t="shared" si="76"/>
        <v>1.4999999999999958</v>
      </c>
      <c r="DH13" s="122">
        <f t="shared" si="77"/>
        <v>0.64276876015020146</v>
      </c>
      <c r="DI13" s="122">
        <f t="shared" si="78"/>
        <v>0.6083648287875274</v>
      </c>
      <c r="DJ13" s="206">
        <f t="shared" si="79"/>
        <v>3.5000000000000031</v>
      </c>
      <c r="DK13" s="104">
        <v>0</v>
      </c>
    </row>
    <row r="14" spans="2:115" ht="13.5" customHeight="1">
      <c r="B14" s="54">
        <v>9</v>
      </c>
      <c r="C14" s="47" t="s">
        <v>137</v>
      </c>
      <c r="D14" s="102">
        <v>435</v>
      </c>
      <c r="E14" s="103">
        <v>110</v>
      </c>
      <c r="F14" s="55">
        <f t="shared" si="0"/>
        <v>0.25287356321839083</v>
      </c>
      <c r="G14" s="102">
        <v>79</v>
      </c>
      <c r="H14" s="103">
        <v>24</v>
      </c>
      <c r="I14" s="55">
        <f t="shared" si="1"/>
        <v>0.30379746835443039</v>
      </c>
      <c r="J14" s="102">
        <v>435</v>
      </c>
      <c r="K14" s="103">
        <v>271</v>
      </c>
      <c r="L14" s="55">
        <f t="shared" si="2"/>
        <v>0.62298850574712639</v>
      </c>
      <c r="M14" s="102">
        <v>435</v>
      </c>
      <c r="N14" s="103">
        <v>54</v>
      </c>
      <c r="O14" s="55">
        <f t="shared" si="3"/>
        <v>0.12413793103448276</v>
      </c>
      <c r="P14" s="102">
        <v>435</v>
      </c>
      <c r="Q14" s="103">
        <v>86</v>
      </c>
      <c r="R14" s="55">
        <f t="shared" si="4"/>
        <v>0.19770114942528735</v>
      </c>
      <c r="S14" s="102">
        <v>435</v>
      </c>
      <c r="T14" s="103">
        <v>20</v>
      </c>
      <c r="U14" s="55">
        <f t="shared" si="5"/>
        <v>4.5977011494252873E-2</v>
      </c>
      <c r="V14" s="102">
        <v>435</v>
      </c>
      <c r="W14" s="103">
        <v>198</v>
      </c>
      <c r="X14" s="55">
        <f t="shared" si="6"/>
        <v>0.45517241379310347</v>
      </c>
      <c r="Y14" s="102">
        <v>350</v>
      </c>
      <c r="Z14" s="103">
        <v>152</v>
      </c>
      <c r="AA14" s="55">
        <f t="shared" si="7"/>
        <v>0.43428571428571427</v>
      </c>
      <c r="AB14" s="102">
        <v>435</v>
      </c>
      <c r="AC14" s="103">
        <v>279</v>
      </c>
      <c r="AD14" s="55">
        <f t="shared" si="8"/>
        <v>0.64137931034482754</v>
      </c>
      <c r="AE14" s="57"/>
      <c r="AF14" s="96" t="s">
        <v>46</v>
      </c>
      <c r="AG14" s="150">
        <f t="shared" si="17"/>
        <v>0.25194174757281551</v>
      </c>
      <c r="AH14" s="96" t="s">
        <v>46</v>
      </c>
      <c r="AI14" s="150">
        <f t="shared" si="18"/>
        <v>0.41269841269841268</v>
      </c>
      <c r="AJ14" s="96" t="s">
        <v>46</v>
      </c>
      <c r="AK14" s="150">
        <f t="shared" si="19"/>
        <v>0.67087378640776696</v>
      </c>
      <c r="AL14" s="96" t="s">
        <v>46</v>
      </c>
      <c r="AM14" s="150">
        <f t="shared" si="20"/>
        <v>0.12378640776699029</v>
      </c>
      <c r="AN14" s="96" t="s">
        <v>46</v>
      </c>
      <c r="AO14" s="150">
        <f t="shared" si="21"/>
        <v>0.19805825242718447</v>
      </c>
      <c r="AP14" s="96" t="s">
        <v>46</v>
      </c>
      <c r="AQ14" s="150">
        <f t="shared" si="22"/>
        <v>6.2621359223300976E-2</v>
      </c>
      <c r="AR14" s="96" t="s">
        <v>46</v>
      </c>
      <c r="AS14" s="150">
        <f t="shared" si="23"/>
        <v>0.38786407766990294</v>
      </c>
      <c r="AT14" s="96" t="s">
        <v>46</v>
      </c>
      <c r="AU14" s="150">
        <f t="shared" si="24"/>
        <v>0.39655172413793105</v>
      </c>
      <c r="AV14" s="96" t="s">
        <v>46</v>
      </c>
      <c r="AW14" s="150">
        <f t="shared" si="25"/>
        <v>0.63058252427184469</v>
      </c>
      <c r="AY14" s="48" t="str">
        <f t="shared" si="26"/>
        <v>貝塚市</v>
      </c>
      <c r="AZ14" s="122">
        <f t="shared" si="80"/>
        <v>0.25194174757281551</v>
      </c>
      <c r="BA14" s="122">
        <f t="shared" si="27"/>
        <v>0.24491771539206195</v>
      </c>
      <c r="BB14" s="206">
        <f t="shared" si="28"/>
        <v>0.70000000000000062</v>
      </c>
      <c r="BC14" s="48" t="str">
        <f t="shared" si="9"/>
        <v>守口市</v>
      </c>
      <c r="BD14" s="122">
        <f t="shared" si="29"/>
        <v>0.41739130434782606</v>
      </c>
      <c r="BE14" s="122">
        <f t="shared" si="30"/>
        <v>0.39664804469273746</v>
      </c>
      <c r="BF14" s="206">
        <f t="shared" si="31"/>
        <v>1.9999999999999962</v>
      </c>
      <c r="BG14" s="48" t="str">
        <f t="shared" si="10"/>
        <v>泉大津市</v>
      </c>
      <c r="BH14" s="122">
        <f t="shared" si="32"/>
        <v>0.65149425287356322</v>
      </c>
      <c r="BI14" s="122">
        <f t="shared" si="33"/>
        <v>0.64659197012138192</v>
      </c>
      <c r="BJ14" s="206">
        <f t="shared" si="34"/>
        <v>0.40000000000000036</v>
      </c>
      <c r="BK14" s="48" t="str">
        <f t="shared" si="11"/>
        <v>堺市</v>
      </c>
      <c r="BL14" s="122">
        <f t="shared" si="35"/>
        <v>0.14955860255447032</v>
      </c>
      <c r="BM14" s="122">
        <f t="shared" si="36"/>
        <v>0.15005070993914807</v>
      </c>
      <c r="BN14" s="206">
        <f t="shared" si="37"/>
        <v>0</v>
      </c>
      <c r="BO14" s="48" t="str">
        <f t="shared" si="12"/>
        <v>和泉市</v>
      </c>
      <c r="BP14" s="122">
        <f t="shared" si="38"/>
        <v>0.17778448536070027</v>
      </c>
      <c r="BQ14" s="122">
        <f t="shared" si="39"/>
        <v>0.17367921543815248</v>
      </c>
      <c r="BR14" s="206">
        <f t="shared" si="40"/>
        <v>0.40000000000000036</v>
      </c>
      <c r="BS14" s="48" t="str">
        <f t="shared" si="13"/>
        <v>岸和田市</v>
      </c>
      <c r="BT14" s="122">
        <f t="shared" si="41"/>
        <v>5.5751587861679608E-2</v>
      </c>
      <c r="BU14" s="122">
        <f t="shared" si="42"/>
        <v>5.8851004203643156E-2</v>
      </c>
      <c r="BV14" s="206">
        <f t="shared" si="43"/>
        <v>-0.2999999999999996</v>
      </c>
      <c r="BW14" s="48" t="str">
        <f t="shared" si="14"/>
        <v>交野市</v>
      </c>
      <c r="BX14" s="122">
        <f t="shared" si="44"/>
        <v>0.45098039215686275</v>
      </c>
      <c r="BY14" s="122">
        <f t="shared" si="45"/>
        <v>0.47236180904522612</v>
      </c>
      <c r="BZ14" s="206">
        <f t="shared" si="46"/>
        <v>-2.0999999999999961</v>
      </c>
      <c r="CA14" s="48" t="str">
        <f t="shared" si="15"/>
        <v>守口市</v>
      </c>
      <c r="CB14" s="122">
        <f t="shared" si="47"/>
        <v>0.42670157068062825</v>
      </c>
      <c r="CC14" s="122">
        <f t="shared" si="48"/>
        <v>0.3987915407854985</v>
      </c>
      <c r="CD14" s="206">
        <f t="shared" si="49"/>
        <v>2.7999999999999972</v>
      </c>
      <c r="CE14" s="48" t="str">
        <f t="shared" si="16"/>
        <v>堺市</v>
      </c>
      <c r="CF14" s="122">
        <f t="shared" si="50"/>
        <v>0.64767376153701262</v>
      </c>
      <c r="CG14" s="122">
        <f t="shared" si="51"/>
        <v>0.61205713414324203</v>
      </c>
      <c r="CH14" s="206">
        <f t="shared" si="52"/>
        <v>3.6000000000000032</v>
      </c>
      <c r="CJ14" s="122">
        <f t="shared" si="53"/>
        <v>0.23727321146312969</v>
      </c>
      <c r="CK14" s="122">
        <f t="shared" si="54"/>
        <v>0.24049022325424993</v>
      </c>
      <c r="CL14" s="206">
        <f t="shared" si="55"/>
        <v>-0.30000000000000027</v>
      </c>
      <c r="CM14" s="122">
        <f t="shared" si="56"/>
        <v>0.3678449898850521</v>
      </c>
      <c r="CN14" s="122">
        <f t="shared" si="57"/>
        <v>0.37096641984753681</v>
      </c>
      <c r="CO14" s="206">
        <f t="shared" si="58"/>
        <v>-0.30000000000000027</v>
      </c>
      <c r="CP14" s="122">
        <f t="shared" si="59"/>
        <v>0.62640623121446848</v>
      </c>
      <c r="CQ14" s="122">
        <f t="shared" si="60"/>
        <v>0.62650230144629881</v>
      </c>
      <c r="CR14" s="206">
        <f t="shared" si="61"/>
        <v>-0.10000000000000009</v>
      </c>
      <c r="CS14" s="122">
        <f t="shared" si="62"/>
        <v>0.1383386650063336</v>
      </c>
      <c r="CT14" s="122">
        <f t="shared" si="63"/>
        <v>0.13558844512707724</v>
      </c>
      <c r="CU14" s="206">
        <f t="shared" si="64"/>
        <v>0.20000000000000018</v>
      </c>
      <c r="CV14" s="122">
        <f t="shared" si="65"/>
        <v>0.16583005200036069</v>
      </c>
      <c r="CW14" s="122">
        <f t="shared" si="66"/>
        <v>0.1679962906899044</v>
      </c>
      <c r="CX14" s="206">
        <f t="shared" si="67"/>
        <v>-0.20000000000000018</v>
      </c>
      <c r="CY14" s="122">
        <f t="shared" si="68"/>
        <v>4.8084437612181279E-2</v>
      </c>
      <c r="CZ14" s="122">
        <f t="shared" si="69"/>
        <v>5.1131223776382718E-2</v>
      </c>
      <c r="DA14" s="206">
        <f t="shared" si="70"/>
        <v>-0.2999999999999996</v>
      </c>
      <c r="DB14" s="122">
        <f t="shared" si="71"/>
        <v>0.42800012027543072</v>
      </c>
      <c r="DC14" s="122">
        <f t="shared" si="72"/>
        <v>0.42975443383356071</v>
      </c>
      <c r="DD14" s="206">
        <f t="shared" si="73"/>
        <v>-0.20000000000000018</v>
      </c>
      <c r="DE14" s="122">
        <f t="shared" si="74"/>
        <v>0.41389089256247347</v>
      </c>
      <c r="DF14" s="122">
        <f t="shared" si="75"/>
        <v>0.39949212212154439</v>
      </c>
      <c r="DG14" s="206">
        <f t="shared" si="76"/>
        <v>1.4999999999999958</v>
      </c>
      <c r="DH14" s="122">
        <f t="shared" si="77"/>
        <v>0.64276876015020146</v>
      </c>
      <c r="DI14" s="122">
        <f t="shared" si="78"/>
        <v>0.6083648287875274</v>
      </c>
      <c r="DJ14" s="206">
        <f t="shared" si="79"/>
        <v>3.5000000000000031</v>
      </c>
      <c r="DK14" s="104">
        <v>0</v>
      </c>
    </row>
    <row r="15" spans="2:115" ht="13.5" customHeight="1">
      <c r="B15" s="54">
        <v>10</v>
      </c>
      <c r="C15" s="47" t="s">
        <v>59</v>
      </c>
      <c r="D15" s="102">
        <v>2098</v>
      </c>
      <c r="E15" s="103">
        <v>572</v>
      </c>
      <c r="F15" s="55">
        <f t="shared" si="0"/>
        <v>0.27264061010486179</v>
      </c>
      <c r="G15" s="102">
        <v>667</v>
      </c>
      <c r="H15" s="103">
        <v>266</v>
      </c>
      <c r="I15" s="55">
        <f t="shared" si="1"/>
        <v>0.39880059970014992</v>
      </c>
      <c r="J15" s="102">
        <v>2098</v>
      </c>
      <c r="K15" s="103">
        <v>1439</v>
      </c>
      <c r="L15" s="55">
        <f t="shared" si="2"/>
        <v>0.68589132507149664</v>
      </c>
      <c r="M15" s="102">
        <v>2098</v>
      </c>
      <c r="N15" s="103">
        <v>293</v>
      </c>
      <c r="O15" s="55">
        <f t="shared" si="3"/>
        <v>0.13965681601525262</v>
      </c>
      <c r="P15" s="102">
        <v>2098</v>
      </c>
      <c r="Q15" s="103">
        <v>405</v>
      </c>
      <c r="R15" s="55">
        <f t="shared" si="4"/>
        <v>0.19304099142040038</v>
      </c>
      <c r="S15" s="102">
        <v>2098</v>
      </c>
      <c r="T15" s="103">
        <v>115</v>
      </c>
      <c r="U15" s="55">
        <f t="shared" si="5"/>
        <v>5.4814108674928502E-2</v>
      </c>
      <c r="V15" s="102">
        <v>2098</v>
      </c>
      <c r="W15" s="103">
        <v>921</v>
      </c>
      <c r="X15" s="55">
        <f t="shared" si="6"/>
        <v>0.43898951382268825</v>
      </c>
      <c r="Y15" s="102">
        <v>1723</v>
      </c>
      <c r="Z15" s="103">
        <v>868</v>
      </c>
      <c r="AA15" s="55">
        <f t="shared" si="7"/>
        <v>0.50377248984329659</v>
      </c>
      <c r="AB15" s="102">
        <v>2098</v>
      </c>
      <c r="AC15" s="103">
        <v>1460</v>
      </c>
      <c r="AD15" s="55">
        <f t="shared" si="8"/>
        <v>0.69590085795996182</v>
      </c>
      <c r="AE15" s="57"/>
      <c r="AF15" s="96" t="s">
        <v>13</v>
      </c>
      <c r="AG15" s="150">
        <f t="shared" si="17"/>
        <v>0.24923664122137404</v>
      </c>
      <c r="AH15" s="96" t="s">
        <v>13</v>
      </c>
      <c r="AI15" s="150">
        <f t="shared" si="18"/>
        <v>0.41739130434782606</v>
      </c>
      <c r="AJ15" s="96" t="s">
        <v>13</v>
      </c>
      <c r="AK15" s="150">
        <f t="shared" si="19"/>
        <v>0.66603053435114501</v>
      </c>
      <c r="AL15" s="96" t="s">
        <v>13</v>
      </c>
      <c r="AM15" s="150">
        <f t="shared" si="20"/>
        <v>0.15801526717557252</v>
      </c>
      <c r="AN15" s="96" t="s">
        <v>13</v>
      </c>
      <c r="AO15" s="150">
        <f t="shared" si="21"/>
        <v>0.27404580152671754</v>
      </c>
      <c r="AP15" s="96" t="s">
        <v>13</v>
      </c>
      <c r="AQ15" s="150">
        <f t="shared" si="22"/>
        <v>7.6717557251908403E-2</v>
      </c>
      <c r="AR15" s="96" t="s">
        <v>13</v>
      </c>
      <c r="AS15" s="150">
        <f t="shared" si="23"/>
        <v>0.40817105765559375</v>
      </c>
      <c r="AT15" s="96" t="s">
        <v>13</v>
      </c>
      <c r="AU15" s="150">
        <f t="shared" si="24"/>
        <v>0.42670157068062825</v>
      </c>
      <c r="AV15" s="96" t="s">
        <v>13</v>
      </c>
      <c r="AW15" s="150">
        <f t="shared" si="25"/>
        <v>0.62987012987012991</v>
      </c>
      <c r="AY15" s="48" t="str">
        <f t="shared" si="26"/>
        <v>大阪市</v>
      </c>
      <c r="AZ15" s="122">
        <f t="shared" si="80"/>
        <v>0.25073739180890675</v>
      </c>
      <c r="BA15" s="122">
        <f t="shared" si="27"/>
        <v>0.25295369877594465</v>
      </c>
      <c r="BB15" s="206">
        <f t="shared" si="28"/>
        <v>-0.20000000000000018</v>
      </c>
      <c r="BC15" s="48" t="str">
        <f t="shared" si="9"/>
        <v>貝塚市</v>
      </c>
      <c r="BD15" s="122">
        <f t="shared" si="29"/>
        <v>0.41269841269841268</v>
      </c>
      <c r="BE15" s="122">
        <f t="shared" si="30"/>
        <v>0.33884297520661155</v>
      </c>
      <c r="BF15" s="206">
        <f t="shared" si="31"/>
        <v>7.399999999999995</v>
      </c>
      <c r="BG15" s="48" t="str">
        <f t="shared" si="10"/>
        <v>和泉市</v>
      </c>
      <c r="BH15" s="122">
        <f t="shared" si="32"/>
        <v>0.64976610834465065</v>
      </c>
      <c r="BI15" s="122">
        <f t="shared" si="33"/>
        <v>0.65279974691553311</v>
      </c>
      <c r="BJ15" s="206">
        <f t="shared" si="34"/>
        <v>-0.30000000000000027</v>
      </c>
      <c r="BK15" s="48" t="str">
        <f t="shared" si="11"/>
        <v>高槻市</v>
      </c>
      <c r="BL15" s="122">
        <f t="shared" si="35"/>
        <v>0.14756410256410257</v>
      </c>
      <c r="BM15" s="122">
        <f t="shared" si="36"/>
        <v>0.13916776750330251</v>
      </c>
      <c r="BN15" s="206">
        <f t="shared" si="37"/>
        <v>0.89999999999999802</v>
      </c>
      <c r="BO15" s="48" t="str">
        <f t="shared" si="12"/>
        <v>太子町</v>
      </c>
      <c r="BP15" s="122">
        <f t="shared" si="38"/>
        <v>0.17721518987341772</v>
      </c>
      <c r="BQ15" s="122">
        <f t="shared" si="39"/>
        <v>0.18510638297872339</v>
      </c>
      <c r="BR15" s="206">
        <f t="shared" si="40"/>
        <v>-0.80000000000000071</v>
      </c>
      <c r="BS15" s="48" t="str">
        <f t="shared" si="13"/>
        <v>松原市</v>
      </c>
      <c r="BT15" s="122">
        <f t="shared" si="41"/>
        <v>5.5744391570360298E-2</v>
      </c>
      <c r="BU15" s="122">
        <f t="shared" si="42"/>
        <v>5.96731280881794E-2</v>
      </c>
      <c r="BV15" s="206">
        <f t="shared" si="43"/>
        <v>-0.39999999999999969</v>
      </c>
      <c r="BW15" s="48" t="str">
        <f t="shared" si="14"/>
        <v>東大阪市</v>
      </c>
      <c r="BX15" s="122">
        <f t="shared" si="44"/>
        <v>0.44928703778296947</v>
      </c>
      <c r="BY15" s="122">
        <f t="shared" si="45"/>
        <v>0.45283176244891149</v>
      </c>
      <c r="BZ15" s="206">
        <f t="shared" si="46"/>
        <v>-0.40000000000000036</v>
      </c>
      <c r="CA15" s="48" t="str">
        <f t="shared" si="15"/>
        <v>河内長野市</v>
      </c>
      <c r="CB15" s="122">
        <f t="shared" si="47"/>
        <v>0.42584502184410211</v>
      </c>
      <c r="CC15" s="122">
        <f t="shared" si="48"/>
        <v>0.43389911546736792</v>
      </c>
      <c r="CD15" s="206">
        <f t="shared" si="49"/>
        <v>-0.80000000000000071</v>
      </c>
      <c r="CE15" s="48" t="str">
        <f t="shared" si="16"/>
        <v>枚方市</v>
      </c>
      <c r="CF15" s="122">
        <f t="shared" si="50"/>
        <v>0.64764420959929547</v>
      </c>
      <c r="CG15" s="122">
        <f t="shared" si="51"/>
        <v>0.60970199633523003</v>
      </c>
      <c r="CH15" s="206">
        <f t="shared" si="52"/>
        <v>3.8000000000000034</v>
      </c>
      <c r="CJ15" s="122">
        <f t="shared" si="53"/>
        <v>0.23727321146312969</v>
      </c>
      <c r="CK15" s="122">
        <f t="shared" si="54"/>
        <v>0.24049022325424993</v>
      </c>
      <c r="CL15" s="206">
        <f t="shared" si="55"/>
        <v>-0.30000000000000027</v>
      </c>
      <c r="CM15" s="122">
        <f t="shared" si="56"/>
        <v>0.3678449898850521</v>
      </c>
      <c r="CN15" s="122">
        <f t="shared" si="57"/>
        <v>0.37096641984753681</v>
      </c>
      <c r="CO15" s="206">
        <f t="shared" si="58"/>
        <v>-0.30000000000000027</v>
      </c>
      <c r="CP15" s="122">
        <f t="shared" si="59"/>
        <v>0.62640623121446848</v>
      </c>
      <c r="CQ15" s="122">
        <f t="shared" si="60"/>
        <v>0.62650230144629881</v>
      </c>
      <c r="CR15" s="206">
        <f t="shared" si="61"/>
        <v>-0.10000000000000009</v>
      </c>
      <c r="CS15" s="122">
        <f t="shared" si="62"/>
        <v>0.1383386650063336</v>
      </c>
      <c r="CT15" s="122">
        <f t="shared" si="63"/>
        <v>0.13558844512707724</v>
      </c>
      <c r="CU15" s="206">
        <f t="shared" si="64"/>
        <v>0.20000000000000018</v>
      </c>
      <c r="CV15" s="122">
        <f t="shared" si="65"/>
        <v>0.16583005200036069</v>
      </c>
      <c r="CW15" s="122">
        <f t="shared" si="66"/>
        <v>0.1679962906899044</v>
      </c>
      <c r="CX15" s="206">
        <f t="shared" si="67"/>
        <v>-0.20000000000000018</v>
      </c>
      <c r="CY15" s="122">
        <f t="shared" si="68"/>
        <v>4.8084437612181279E-2</v>
      </c>
      <c r="CZ15" s="122">
        <f t="shared" si="69"/>
        <v>5.1131223776382718E-2</v>
      </c>
      <c r="DA15" s="206">
        <f t="shared" si="70"/>
        <v>-0.2999999999999996</v>
      </c>
      <c r="DB15" s="122">
        <f t="shared" si="71"/>
        <v>0.42800012027543072</v>
      </c>
      <c r="DC15" s="122">
        <f t="shared" si="72"/>
        <v>0.42975443383356071</v>
      </c>
      <c r="DD15" s="206">
        <f t="shared" si="73"/>
        <v>-0.20000000000000018</v>
      </c>
      <c r="DE15" s="122">
        <f t="shared" si="74"/>
        <v>0.41389089256247347</v>
      </c>
      <c r="DF15" s="122">
        <f t="shared" si="75"/>
        <v>0.39949212212154439</v>
      </c>
      <c r="DG15" s="206">
        <f t="shared" si="76"/>
        <v>1.4999999999999958</v>
      </c>
      <c r="DH15" s="122">
        <f t="shared" si="77"/>
        <v>0.64276876015020146</v>
      </c>
      <c r="DI15" s="122">
        <f t="shared" si="78"/>
        <v>0.6083648287875274</v>
      </c>
      <c r="DJ15" s="206">
        <f t="shared" si="79"/>
        <v>3.5000000000000031</v>
      </c>
      <c r="DK15" s="104">
        <v>0</v>
      </c>
    </row>
    <row r="16" spans="2:115" ht="13.5" customHeight="1">
      <c r="B16" s="54">
        <v>11</v>
      </c>
      <c r="C16" s="47" t="s">
        <v>60</v>
      </c>
      <c r="D16" s="102">
        <v>2900</v>
      </c>
      <c r="E16" s="103">
        <v>771</v>
      </c>
      <c r="F16" s="55">
        <f t="shared" si="0"/>
        <v>0.26586206896551723</v>
      </c>
      <c r="G16" s="102">
        <v>1030</v>
      </c>
      <c r="H16" s="103">
        <v>420</v>
      </c>
      <c r="I16" s="55">
        <f t="shared" si="1"/>
        <v>0.40776699029126212</v>
      </c>
      <c r="J16" s="102">
        <v>2900</v>
      </c>
      <c r="K16" s="103">
        <v>1912</v>
      </c>
      <c r="L16" s="55">
        <f t="shared" si="2"/>
        <v>0.65931034482758621</v>
      </c>
      <c r="M16" s="102">
        <v>2899</v>
      </c>
      <c r="N16" s="103">
        <v>406</v>
      </c>
      <c r="O16" s="55">
        <f t="shared" si="3"/>
        <v>0.14004829251466022</v>
      </c>
      <c r="P16" s="102">
        <v>2900</v>
      </c>
      <c r="Q16" s="103">
        <v>453</v>
      </c>
      <c r="R16" s="55">
        <f t="shared" si="4"/>
        <v>0.15620689655172415</v>
      </c>
      <c r="S16" s="102">
        <v>2900</v>
      </c>
      <c r="T16" s="103">
        <v>136</v>
      </c>
      <c r="U16" s="55">
        <f t="shared" si="5"/>
        <v>4.6896551724137932E-2</v>
      </c>
      <c r="V16" s="102">
        <v>2899</v>
      </c>
      <c r="W16" s="103">
        <v>1220</v>
      </c>
      <c r="X16" s="55">
        <f t="shared" si="6"/>
        <v>0.42083477061055535</v>
      </c>
      <c r="Y16" s="102">
        <v>2508</v>
      </c>
      <c r="Z16" s="103">
        <v>1040</v>
      </c>
      <c r="AA16" s="55">
        <f t="shared" si="7"/>
        <v>0.41467304625199364</v>
      </c>
      <c r="AB16" s="102">
        <v>2900</v>
      </c>
      <c r="AC16" s="103">
        <v>1830</v>
      </c>
      <c r="AD16" s="55">
        <f t="shared" si="8"/>
        <v>0.63103448275862073</v>
      </c>
      <c r="AE16" s="57"/>
      <c r="AF16" s="96" t="s">
        <v>14</v>
      </c>
      <c r="AG16" s="150">
        <f t="shared" si="17"/>
        <v>0.22457067371202113</v>
      </c>
      <c r="AH16" s="96" t="s">
        <v>14</v>
      </c>
      <c r="AI16" s="150">
        <f t="shared" si="18"/>
        <v>0.37790252615463127</v>
      </c>
      <c r="AJ16" s="96" t="s">
        <v>14</v>
      </c>
      <c r="AK16" s="150">
        <f t="shared" si="19"/>
        <v>0.62888595332452668</v>
      </c>
      <c r="AL16" s="96" t="s">
        <v>14</v>
      </c>
      <c r="AM16" s="150">
        <f t="shared" si="20"/>
        <v>0.15235579040070454</v>
      </c>
      <c r="AN16" s="96" t="s">
        <v>14</v>
      </c>
      <c r="AO16" s="150">
        <f t="shared" si="21"/>
        <v>0.14821664464993395</v>
      </c>
      <c r="AP16" s="96" t="s">
        <v>14</v>
      </c>
      <c r="AQ16" s="150">
        <f t="shared" si="22"/>
        <v>3.7340378687802732E-2</v>
      </c>
      <c r="AR16" s="96" t="s">
        <v>14</v>
      </c>
      <c r="AS16" s="150">
        <f t="shared" si="23"/>
        <v>0.44068692206076621</v>
      </c>
      <c r="AT16" s="96" t="s">
        <v>14</v>
      </c>
      <c r="AU16" s="150">
        <f t="shared" si="24"/>
        <v>0.4254821194532859</v>
      </c>
      <c r="AV16" s="96" t="s">
        <v>14</v>
      </c>
      <c r="AW16" s="150">
        <f t="shared" si="25"/>
        <v>0.64764420959929547</v>
      </c>
      <c r="AY16" s="48" t="str">
        <f t="shared" si="26"/>
        <v>千早赤阪村</v>
      </c>
      <c r="AZ16" s="122">
        <f t="shared" si="80"/>
        <v>0.24940047961630696</v>
      </c>
      <c r="BA16" s="122">
        <f t="shared" si="27"/>
        <v>0.24369747899159663</v>
      </c>
      <c r="BB16" s="206">
        <f t="shared" si="28"/>
        <v>0.50000000000000044</v>
      </c>
      <c r="BC16" s="48" t="str">
        <f t="shared" si="9"/>
        <v>吹田市</v>
      </c>
      <c r="BD16" s="122">
        <f t="shared" si="29"/>
        <v>0.40512820512820513</v>
      </c>
      <c r="BE16" s="122">
        <f t="shared" si="30"/>
        <v>0.42499999999999999</v>
      </c>
      <c r="BF16" s="206">
        <f t="shared" si="31"/>
        <v>-1.9999999999999962</v>
      </c>
      <c r="BG16" s="48" t="str">
        <f t="shared" si="10"/>
        <v>吹田市</v>
      </c>
      <c r="BH16" s="122">
        <f t="shared" si="32"/>
        <v>0.64073646307493715</v>
      </c>
      <c r="BI16" s="122">
        <f t="shared" si="33"/>
        <v>0.63745946708021994</v>
      </c>
      <c r="BJ16" s="206">
        <f t="shared" si="34"/>
        <v>0.40000000000000036</v>
      </c>
      <c r="BK16" s="48" t="str">
        <f t="shared" si="11"/>
        <v>富田林市</v>
      </c>
      <c r="BL16" s="122">
        <f t="shared" si="35"/>
        <v>0.14748749184250598</v>
      </c>
      <c r="BM16" s="122">
        <f t="shared" si="36"/>
        <v>0.14015572858731926</v>
      </c>
      <c r="BN16" s="206">
        <f t="shared" si="37"/>
        <v>0.69999999999999785</v>
      </c>
      <c r="BO16" s="48" t="str">
        <f t="shared" si="12"/>
        <v>大阪市</v>
      </c>
      <c r="BP16" s="122">
        <f t="shared" si="38"/>
        <v>0.17715307824321386</v>
      </c>
      <c r="BQ16" s="122">
        <f t="shared" si="39"/>
        <v>0.17699020859940401</v>
      </c>
      <c r="BR16" s="206">
        <f t="shared" si="40"/>
        <v>0</v>
      </c>
      <c r="BS16" s="48" t="str">
        <f t="shared" si="13"/>
        <v>摂津市</v>
      </c>
      <c r="BT16" s="122">
        <f t="shared" si="41"/>
        <v>5.5372807017543858E-2</v>
      </c>
      <c r="BU16" s="122">
        <f t="shared" si="42"/>
        <v>6.0070671378091869E-2</v>
      </c>
      <c r="BV16" s="206">
        <f t="shared" si="43"/>
        <v>-0.49999999999999978</v>
      </c>
      <c r="BW16" s="48" t="str">
        <f t="shared" si="14"/>
        <v>四條畷市</v>
      </c>
      <c r="BX16" s="122">
        <f t="shared" si="44"/>
        <v>0.44707347447073476</v>
      </c>
      <c r="BY16" s="122">
        <f t="shared" si="45"/>
        <v>0.44827586206896552</v>
      </c>
      <c r="BZ16" s="206">
        <f t="shared" si="46"/>
        <v>-0.10000000000000009</v>
      </c>
      <c r="CA16" s="48" t="str">
        <f t="shared" si="15"/>
        <v>枚方市</v>
      </c>
      <c r="CB16" s="122">
        <f t="shared" si="47"/>
        <v>0.4254821194532859</v>
      </c>
      <c r="CC16" s="122">
        <f t="shared" si="48"/>
        <v>0.40694687082519782</v>
      </c>
      <c r="CD16" s="206">
        <f t="shared" si="49"/>
        <v>1.8000000000000016</v>
      </c>
      <c r="CE16" s="48" t="str">
        <f t="shared" si="16"/>
        <v>和泉市</v>
      </c>
      <c r="CF16" s="122">
        <f t="shared" si="50"/>
        <v>0.64483018867924524</v>
      </c>
      <c r="CG16" s="122">
        <f t="shared" si="51"/>
        <v>0.60550458715596334</v>
      </c>
      <c r="CH16" s="206">
        <f t="shared" si="52"/>
        <v>3.9000000000000035</v>
      </c>
      <c r="CJ16" s="122">
        <f t="shared" si="53"/>
        <v>0.23727321146312969</v>
      </c>
      <c r="CK16" s="122">
        <f t="shared" si="54"/>
        <v>0.24049022325424993</v>
      </c>
      <c r="CL16" s="206">
        <f t="shared" si="55"/>
        <v>-0.30000000000000027</v>
      </c>
      <c r="CM16" s="122">
        <f t="shared" si="56"/>
        <v>0.3678449898850521</v>
      </c>
      <c r="CN16" s="122">
        <f t="shared" si="57"/>
        <v>0.37096641984753681</v>
      </c>
      <c r="CO16" s="206">
        <f t="shared" si="58"/>
        <v>-0.30000000000000027</v>
      </c>
      <c r="CP16" s="122">
        <f t="shared" si="59"/>
        <v>0.62640623121446848</v>
      </c>
      <c r="CQ16" s="122">
        <f t="shared" si="60"/>
        <v>0.62650230144629881</v>
      </c>
      <c r="CR16" s="206">
        <f t="shared" si="61"/>
        <v>-0.10000000000000009</v>
      </c>
      <c r="CS16" s="122">
        <f t="shared" si="62"/>
        <v>0.1383386650063336</v>
      </c>
      <c r="CT16" s="122">
        <f t="shared" si="63"/>
        <v>0.13558844512707724</v>
      </c>
      <c r="CU16" s="206">
        <f t="shared" si="64"/>
        <v>0.20000000000000018</v>
      </c>
      <c r="CV16" s="122">
        <f t="shared" si="65"/>
        <v>0.16583005200036069</v>
      </c>
      <c r="CW16" s="122">
        <f t="shared" si="66"/>
        <v>0.1679962906899044</v>
      </c>
      <c r="CX16" s="206">
        <f t="shared" si="67"/>
        <v>-0.20000000000000018</v>
      </c>
      <c r="CY16" s="122">
        <f t="shared" si="68"/>
        <v>4.8084437612181279E-2</v>
      </c>
      <c r="CZ16" s="122">
        <f t="shared" si="69"/>
        <v>5.1131223776382718E-2</v>
      </c>
      <c r="DA16" s="206">
        <f t="shared" si="70"/>
        <v>-0.2999999999999996</v>
      </c>
      <c r="DB16" s="122">
        <f t="shared" si="71"/>
        <v>0.42800012027543072</v>
      </c>
      <c r="DC16" s="122">
        <f t="shared" si="72"/>
        <v>0.42975443383356071</v>
      </c>
      <c r="DD16" s="206">
        <f t="shared" si="73"/>
        <v>-0.20000000000000018</v>
      </c>
      <c r="DE16" s="122">
        <f t="shared" si="74"/>
        <v>0.41389089256247347</v>
      </c>
      <c r="DF16" s="122">
        <f t="shared" si="75"/>
        <v>0.39949212212154439</v>
      </c>
      <c r="DG16" s="206">
        <f t="shared" si="76"/>
        <v>1.4999999999999958</v>
      </c>
      <c r="DH16" s="122">
        <f t="shared" si="77"/>
        <v>0.64276876015020146</v>
      </c>
      <c r="DI16" s="122">
        <f t="shared" si="78"/>
        <v>0.6083648287875274</v>
      </c>
      <c r="DJ16" s="206">
        <f t="shared" si="79"/>
        <v>3.5000000000000031</v>
      </c>
      <c r="DK16" s="104">
        <v>0</v>
      </c>
    </row>
    <row r="17" spans="2:115" ht="13.5" customHeight="1">
      <c r="B17" s="54">
        <v>12</v>
      </c>
      <c r="C17" s="47" t="s">
        <v>138</v>
      </c>
      <c r="D17" s="102">
        <v>1289</v>
      </c>
      <c r="E17" s="103">
        <v>323</v>
      </c>
      <c r="F17" s="55">
        <f t="shared" si="0"/>
        <v>0.25058184639255238</v>
      </c>
      <c r="G17" s="102">
        <v>183</v>
      </c>
      <c r="H17" s="103">
        <v>69</v>
      </c>
      <c r="I17" s="55">
        <f t="shared" si="1"/>
        <v>0.37704918032786883</v>
      </c>
      <c r="J17" s="102">
        <v>1289</v>
      </c>
      <c r="K17" s="103">
        <v>851</v>
      </c>
      <c r="L17" s="55">
        <f t="shared" si="2"/>
        <v>0.66020170674941814</v>
      </c>
      <c r="M17" s="102">
        <v>1289</v>
      </c>
      <c r="N17" s="103">
        <v>202</v>
      </c>
      <c r="O17" s="55">
        <f t="shared" si="3"/>
        <v>0.15671062839410396</v>
      </c>
      <c r="P17" s="102">
        <v>1288</v>
      </c>
      <c r="Q17" s="103">
        <v>239</v>
      </c>
      <c r="R17" s="55">
        <f t="shared" si="4"/>
        <v>0.18555900621118013</v>
      </c>
      <c r="S17" s="102">
        <v>1288</v>
      </c>
      <c r="T17" s="103">
        <v>79</v>
      </c>
      <c r="U17" s="55">
        <f t="shared" si="5"/>
        <v>6.1335403726708072E-2</v>
      </c>
      <c r="V17" s="102">
        <v>1287</v>
      </c>
      <c r="W17" s="103">
        <v>517</v>
      </c>
      <c r="X17" s="55">
        <f t="shared" si="6"/>
        <v>0.40170940170940173</v>
      </c>
      <c r="Y17" s="102">
        <v>1084</v>
      </c>
      <c r="Z17" s="103">
        <v>432</v>
      </c>
      <c r="AA17" s="55">
        <f t="shared" si="7"/>
        <v>0.39852398523985239</v>
      </c>
      <c r="AB17" s="102">
        <v>1288</v>
      </c>
      <c r="AC17" s="103">
        <v>810</v>
      </c>
      <c r="AD17" s="55">
        <f t="shared" si="8"/>
        <v>0.6288819875776398</v>
      </c>
      <c r="AE17" s="57"/>
      <c r="AF17" s="96" t="s">
        <v>9</v>
      </c>
      <c r="AG17" s="150">
        <f t="shared" si="17"/>
        <v>0.21072180264949858</v>
      </c>
      <c r="AH17" s="96" t="s">
        <v>9</v>
      </c>
      <c r="AI17" s="150">
        <f t="shared" si="18"/>
        <v>0.37575114881583599</v>
      </c>
      <c r="AJ17" s="96" t="s">
        <v>9</v>
      </c>
      <c r="AK17" s="150">
        <f t="shared" si="19"/>
        <v>0.60257521356939459</v>
      </c>
      <c r="AL17" s="96" t="s">
        <v>9</v>
      </c>
      <c r="AM17" s="150">
        <f t="shared" si="20"/>
        <v>0.13779868763154637</v>
      </c>
      <c r="AN17" s="96" t="s">
        <v>9</v>
      </c>
      <c r="AO17" s="150">
        <f t="shared" si="21"/>
        <v>0.1382939210102761</v>
      </c>
      <c r="AP17" s="96" t="s">
        <v>9</v>
      </c>
      <c r="AQ17" s="150">
        <f t="shared" si="22"/>
        <v>4.1475795468614587E-2</v>
      </c>
      <c r="AR17" s="96" t="s">
        <v>9</v>
      </c>
      <c r="AS17" s="150">
        <f t="shared" si="23"/>
        <v>0.42521050024764734</v>
      </c>
      <c r="AT17" s="96" t="s">
        <v>9</v>
      </c>
      <c r="AU17" s="150">
        <f t="shared" si="24"/>
        <v>0.39970678395308545</v>
      </c>
      <c r="AV17" s="96" t="s">
        <v>9</v>
      </c>
      <c r="AW17" s="150">
        <f t="shared" si="25"/>
        <v>0.63674631670174575</v>
      </c>
      <c r="AY17" s="48" t="str">
        <f t="shared" si="26"/>
        <v>守口市</v>
      </c>
      <c r="AZ17" s="122">
        <f t="shared" si="80"/>
        <v>0.24923664122137404</v>
      </c>
      <c r="BA17" s="122">
        <f t="shared" si="27"/>
        <v>0.25662317121391853</v>
      </c>
      <c r="BB17" s="206">
        <f t="shared" si="28"/>
        <v>-0.80000000000000071</v>
      </c>
      <c r="BC17" s="48" t="str">
        <f t="shared" si="9"/>
        <v>柏原市</v>
      </c>
      <c r="BD17" s="122">
        <f t="shared" si="29"/>
        <v>0.40476190476190477</v>
      </c>
      <c r="BE17" s="122">
        <f t="shared" si="30"/>
        <v>0.53846153846153844</v>
      </c>
      <c r="BF17" s="206">
        <f t="shared" si="31"/>
        <v>-13.3</v>
      </c>
      <c r="BG17" s="48" t="str">
        <f t="shared" si="10"/>
        <v>箕面市</v>
      </c>
      <c r="BH17" s="122">
        <f t="shared" si="32"/>
        <v>0.63917098445595855</v>
      </c>
      <c r="BI17" s="122">
        <f t="shared" si="33"/>
        <v>0.64632516703786191</v>
      </c>
      <c r="BJ17" s="206">
        <f t="shared" si="34"/>
        <v>-0.70000000000000062</v>
      </c>
      <c r="BK17" s="48" t="str">
        <f t="shared" si="11"/>
        <v>田尻町</v>
      </c>
      <c r="BL17" s="122">
        <f t="shared" si="35"/>
        <v>0.14473684210526316</v>
      </c>
      <c r="BM17" s="122">
        <f t="shared" si="36"/>
        <v>0.16289592760180996</v>
      </c>
      <c r="BN17" s="206">
        <f t="shared" si="37"/>
        <v>-1.8000000000000016</v>
      </c>
      <c r="BO17" s="48" t="str">
        <f t="shared" si="12"/>
        <v>泉大津市</v>
      </c>
      <c r="BP17" s="122">
        <f t="shared" si="38"/>
        <v>0.17655172413793102</v>
      </c>
      <c r="BQ17" s="122">
        <f t="shared" si="39"/>
        <v>0.18253968253968253</v>
      </c>
      <c r="BR17" s="206">
        <f t="shared" si="40"/>
        <v>-0.60000000000000053</v>
      </c>
      <c r="BS17" s="48" t="str">
        <f t="shared" si="13"/>
        <v>和泉市</v>
      </c>
      <c r="BT17" s="122">
        <f t="shared" si="41"/>
        <v>5.5086024750980983E-2</v>
      </c>
      <c r="BU17" s="122">
        <f t="shared" si="42"/>
        <v>6.6592850363808923E-2</v>
      </c>
      <c r="BV17" s="206">
        <f t="shared" si="43"/>
        <v>-1.2000000000000004</v>
      </c>
      <c r="BW17" s="48" t="str">
        <f t="shared" si="14"/>
        <v>泉南市</v>
      </c>
      <c r="BX17" s="122">
        <f t="shared" si="44"/>
        <v>0.44706675657451111</v>
      </c>
      <c r="BY17" s="122">
        <f t="shared" si="45"/>
        <v>0.45053380782918151</v>
      </c>
      <c r="BZ17" s="206">
        <f t="shared" si="46"/>
        <v>-0.40000000000000036</v>
      </c>
      <c r="CA17" s="48" t="str">
        <f t="shared" si="15"/>
        <v>岸和田市</v>
      </c>
      <c r="CB17" s="122">
        <f t="shared" si="47"/>
        <v>0.42343324250681197</v>
      </c>
      <c r="CC17" s="122">
        <f t="shared" si="48"/>
        <v>0.41184387617765816</v>
      </c>
      <c r="CD17" s="206">
        <f t="shared" si="49"/>
        <v>1.100000000000001</v>
      </c>
      <c r="CE17" s="48" t="str">
        <f t="shared" si="16"/>
        <v>四條畷市</v>
      </c>
      <c r="CF17" s="122">
        <f t="shared" si="50"/>
        <v>0.64423676012461062</v>
      </c>
      <c r="CG17" s="122">
        <f t="shared" si="51"/>
        <v>0.6115015974440895</v>
      </c>
      <c r="CH17" s="206">
        <f t="shared" si="52"/>
        <v>3.2000000000000028</v>
      </c>
      <c r="CJ17" s="122">
        <f t="shared" si="53"/>
        <v>0.23727321146312969</v>
      </c>
      <c r="CK17" s="122">
        <f t="shared" si="54"/>
        <v>0.24049022325424993</v>
      </c>
      <c r="CL17" s="206">
        <f t="shared" si="55"/>
        <v>-0.30000000000000027</v>
      </c>
      <c r="CM17" s="122">
        <f t="shared" si="56"/>
        <v>0.3678449898850521</v>
      </c>
      <c r="CN17" s="122">
        <f t="shared" si="57"/>
        <v>0.37096641984753681</v>
      </c>
      <c r="CO17" s="206">
        <f t="shared" si="58"/>
        <v>-0.30000000000000027</v>
      </c>
      <c r="CP17" s="122">
        <f t="shared" si="59"/>
        <v>0.62640623121446848</v>
      </c>
      <c r="CQ17" s="122">
        <f t="shared" si="60"/>
        <v>0.62650230144629881</v>
      </c>
      <c r="CR17" s="206">
        <f t="shared" si="61"/>
        <v>-0.10000000000000009</v>
      </c>
      <c r="CS17" s="122">
        <f t="shared" si="62"/>
        <v>0.1383386650063336</v>
      </c>
      <c r="CT17" s="122">
        <f t="shared" si="63"/>
        <v>0.13558844512707724</v>
      </c>
      <c r="CU17" s="206">
        <f t="shared" si="64"/>
        <v>0.20000000000000018</v>
      </c>
      <c r="CV17" s="122">
        <f t="shared" si="65"/>
        <v>0.16583005200036069</v>
      </c>
      <c r="CW17" s="122">
        <f t="shared" si="66"/>
        <v>0.1679962906899044</v>
      </c>
      <c r="CX17" s="206">
        <f t="shared" si="67"/>
        <v>-0.20000000000000018</v>
      </c>
      <c r="CY17" s="122">
        <f t="shared" si="68"/>
        <v>4.8084437612181279E-2</v>
      </c>
      <c r="CZ17" s="122">
        <f t="shared" si="69"/>
        <v>5.1131223776382718E-2</v>
      </c>
      <c r="DA17" s="206">
        <f t="shared" si="70"/>
        <v>-0.2999999999999996</v>
      </c>
      <c r="DB17" s="122">
        <f t="shared" si="71"/>
        <v>0.42800012027543072</v>
      </c>
      <c r="DC17" s="122">
        <f t="shared" si="72"/>
        <v>0.42975443383356071</v>
      </c>
      <c r="DD17" s="206">
        <f t="shared" si="73"/>
        <v>-0.20000000000000018</v>
      </c>
      <c r="DE17" s="122">
        <f t="shared" si="74"/>
        <v>0.41389089256247347</v>
      </c>
      <c r="DF17" s="122">
        <f t="shared" si="75"/>
        <v>0.39949212212154439</v>
      </c>
      <c r="DG17" s="206">
        <f t="shared" si="76"/>
        <v>1.4999999999999958</v>
      </c>
      <c r="DH17" s="122">
        <f t="shared" si="77"/>
        <v>0.64276876015020146</v>
      </c>
      <c r="DI17" s="122">
        <f t="shared" si="78"/>
        <v>0.6083648287875274</v>
      </c>
      <c r="DJ17" s="206">
        <f t="shared" si="79"/>
        <v>3.5000000000000031</v>
      </c>
      <c r="DK17" s="104">
        <v>0</v>
      </c>
    </row>
    <row r="18" spans="2:115" ht="13.5" customHeight="1">
      <c r="B18" s="54">
        <v>13</v>
      </c>
      <c r="C18" s="47" t="s">
        <v>139</v>
      </c>
      <c r="D18" s="102">
        <v>1965</v>
      </c>
      <c r="E18" s="103">
        <v>539</v>
      </c>
      <c r="F18" s="55">
        <f t="shared" si="0"/>
        <v>0.27430025445292622</v>
      </c>
      <c r="G18" s="102">
        <v>395</v>
      </c>
      <c r="H18" s="103">
        <v>137</v>
      </c>
      <c r="I18" s="55">
        <f t="shared" si="1"/>
        <v>0.3468354430379747</v>
      </c>
      <c r="J18" s="102">
        <v>1965</v>
      </c>
      <c r="K18" s="103">
        <v>1278</v>
      </c>
      <c r="L18" s="55">
        <f t="shared" si="2"/>
        <v>0.65038167938931302</v>
      </c>
      <c r="M18" s="102">
        <v>1964</v>
      </c>
      <c r="N18" s="103">
        <v>254</v>
      </c>
      <c r="O18" s="55">
        <f t="shared" si="3"/>
        <v>0.12932790224032586</v>
      </c>
      <c r="P18" s="102">
        <v>1965</v>
      </c>
      <c r="Q18" s="103">
        <v>353</v>
      </c>
      <c r="R18" s="55">
        <f t="shared" si="4"/>
        <v>0.17964376590330788</v>
      </c>
      <c r="S18" s="102">
        <v>1965</v>
      </c>
      <c r="T18" s="103">
        <v>89</v>
      </c>
      <c r="U18" s="55">
        <f t="shared" si="5"/>
        <v>4.5292620865139951E-2</v>
      </c>
      <c r="V18" s="102">
        <v>1965</v>
      </c>
      <c r="W18" s="103">
        <v>777</v>
      </c>
      <c r="X18" s="55">
        <f t="shared" si="6"/>
        <v>0.39541984732824426</v>
      </c>
      <c r="Y18" s="102">
        <v>1671</v>
      </c>
      <c r="Z18" s="103">
        <v>692</v>
      </c>
      <c r="AA18" s="55">
        <f t="shared" si="7"/>
        <v>0.41412327947336924</v>
      </c>
      <c r="AB18" s="102">
        <v>1965</v>
      </c>
      <c r="AC18" s="103">
        <v>1211</v>
      </c>
      <c r="AD18" s="55">
        <f t="shared" si="8"/>
        <v>0.6162849872773537</v>
      </c>
      <c r="AE18" s="57"/>
      <c r="AF18" s="96" t="s">
        <v>21</v>
      </c>
      <c r="AG18" s="150">
        <f t="shared" si="17"/>
        <v>0.25442501900314907</v>
      </c>
      <c r="AH18" s="96" t="s">
        <v>21</v>
      </c>
      <c r="AI18" s="150">
        <f t="shared" si="18"/>
        <v>0.3531746031746032</v>
      </c>
      <c r="AJ18" s="96" t="s">
        <v>21</v>
      </c>
      <c r="AK18" s="150">
        <f t="shared" si="19"/>
        <v>0.57524140175762184</v>
      </c>
      <c r="AL18" s="96" t="s">
        <v>21</v>
      </c>
      <c r="AM18" s="150">
        <f t="shared" si="20"/>
        <v>0.13290658565693828</v>
      </c>
      <c r="AN18" s="96" t="s">
        <v>21</v>
      </c>
      <c r="AO18" s="150">
        <f t="shared" si="21"/>
        <v>0.16757108747558064</v>
      </c>
      <c r="AP18" s="96" t="s">
        <v>21</v>
      </c>
      <c r="AQ18" s="150">
        <f t="shared" si="22"/>
        <v>5.4048187540698935E-2</v>
      </c>
      <c r="AR18" s="96" t="s">
        <v>21</v>
      </c>
      <c r="AS18" s="150">
        <f t="shared" si="23"/>
        <v>0.44151189312479633</v>
      </c>
      <c r="AT18" s="96" t="s">
        <v>21</v>
      </c>
      <c r="AU18" s="150">
        <f t="shared" si="24"/>
        <v>0.38891997761611641</v>
      </c>
      <c r="AV18" s="96" t="s">
        <v>21</v>
      </c>
      <c r="AW18" s="150">
        <f t="shared" si="25"/>
        <v>0.62888165038002175</v>
      </c>
      <c r="AY18" s="48" t="str">
        <f t="shared" si="26"/>
        <v>河南町</v>
      </c>
      <c r="AZ18" s="122">
        <f t="shared" si="80"/>
        <v>0.2486910994764398</v>
      </c>
      <c r="BA18" s="122">
        <f t="shared" si="27"/>
        <v>0.25239616613418531</v>
      </c>
      <c r="BB18" s="206">
        <f t="shared" si="28"/>
        <v>-0.30000000000000027</v>
      </c>
      <c r="BC18" s="48" t="str">
        <f t="shared" si="9"/>
        <v>門真市</v>
      </c>
      <c r="BD18" s="122">
        <f t="shared" si="29"/>
        <v>0.4041958041958042</v>
      </c>
      <c r="BE18" s="122">
        <f t="shared" si="30"/>
        <v>0.42975206611570249</v>
      </c>
      <c r="BF18" s="206">
        <f t="shared" si="31"/>
        <v>-2.599999999999997</v>
      </c>
      <c r="BG18" s="48" t="str">
        <f t="shared" si="10"/>
        <v>富田林市</v>
      </c>
      <c r="BH18" s="122">
        <f t="shared" si="32"/>
        <v>0.63889493147705023</v>
      </c>
      <c r="BI18" s="122">
        <f t="shared" si="33"/>
        <v>0.62981090100111237</v>
      </c>
      <c r="BJ18" s="206">
        <f t="shared" si="34"/>
        <v>0.9000000000000008</v>
      </c>
      <c r="BK18" s="48" t="str">
        <f t="shared" si="11"/>
        <v>泉南市</v>
      </c>
      <c r="BL18" s="122">
        <f t="shared" si="35"/>
        <v>0.14295347269049224</v>
      </c>
      <c r="BM18" s="122">
        <f t="shared" si="36"/>
        <v>0.13665480427046264</v>
      </c>
      <c r="BN18" s="206">
        <f t="shared" si="37"/>
        <v>0.59999999999999776</v>
      </c>
      <c r="BO18" s="48" t="str">
        <f t="shared" si="12"/>
        <v>東大阪市</v>
      </c>
      <c r="BP18" s="122">
        <f t="shared" si="38"/>
        <v>0.17310478029937229</v>
      </c>
      <c r="BQ18" s="122">
        <f t="shared" si="39"/>
        <v>0.17508109456874324</v>
      </c>
      <c r="BR18" s="206">
        <f t="shared" si="40"/>
        <v>-0.20000000000000018</v>
      </c>
      <c r="BS18" s="48" t="str">
        <f t="shared" si="13"/>
        <v>河南町</v>
      </c>
      <c r="BT18" s="122">
        <f t="shared" si="41"/>
        <v>5.4973821989528798E-2</v>
      </c>
      <c r="BU18" s="122">
        <f t="shared" si="42"/>
        <v>4.6325878594249199E-2</v>
      </c>
      <c r="BV18" s="206">
        <f t="shared" si="43"/>
        <v>0.90000000000000013</v>
      </c>
      <c r="BW18" s="48" t="str">
        <f t="shared" si="14"/>
        <v>堺市</v>
      </c>
      <c r="BX18" s="122">
        <f t="shared" si="44"/>
        <v>0.44327040480886637</v>
      </c>
      <c r="BY18" s="122">
        <f t="shared" si="45"/>
        <v>0.43279569892473119</v>
      </c>
      <c r="BZ18" s="206">
        <f t="shared" si="46"/>
        <v>1.0000000000000009</v>
      </c>
      <c r="CA18" s="48" t="str">
        <f t="shared" si="15"/>
        <v>能勢町</v>
      </c>
      <c r="CB18" s="122">
        <f t="shared" si="47"/>
        <v>0.42153846153846153</v>
      </c>
      <c r="CC18" s="122">
        <f t="shared" si="48"/>
        <v>0.31438127090301005</v>
      </c>
      <c r="CD18" s="206">
        <f t="shared" si="49"/>
        <v>10.799999999999999</v>
      </c>
      <c r="CE18" s="48" t="str">
        <f t="shared" si="16"/>
        <v>摂津市</v>
      </c>
      <c r="CF18" s="122">
        <f t="shared" si="50"/>
        <v>0.64360241625480508</v>
      </c>
      <c r="CG18" s="122">
        <f t="shared" si="51"/>
        <v>0.56932153392330387</v>
      </c>
      <c r="CH18" s="206">
        <f t="shared" si="52"/>
        <v>7.5000000000000071</v>
      </c>
      <c r="CJ18" s="122">
        <f t="shared" si="53"/>
        <v>0.23727321146312969</v>
      </c>
      <c r="CK18" s="122">
        <f t="shared" si="54"/>
        <v>0.24049022325424993</v>
      </c>
      <c r="CL18" s="206">
        <f t="shared" si="55"/>
        <v>-0.30000000000000027</v>
      </c>
      <c r="CM18" s="122">
        <f t="shared" si="56"/>
        <v>0.3678449898850521</v>
      </c>
      <c r="CN18" s="122">
        <f t="shared" si="57"/>
        <v>0.37096641984753681</v>
      </c>
      <c r="CO18" s="206">
        <f t="shared" si="58"/>
        <v>-0.30000000000000027</v>
      </c>
      <c r="CP18" s="122">
        <f t="shared" si="59"/>
        <v>0.62640623121446848</v>
      </c>
      <c r="CQ18" s="122">
        <f t="shared" si="60"/>
        <v>0.62650230144629881</v>
      </c>
      <c r="CR18" s="206">
        <f t="shared" si="61"/>
        <v>-0.10000000000000009</v>
      </c>
      <c r="CS18" s="122">
        <f t="shared" si="62"/>
        <v>0.1383386650063336</v>
      </c>
      <c r="CT18" s="122">
        <f t="shared" si="63"/>
        <v>0.13558844512707724</v>
      </c>
      <c r="CU18" s="206">
        <f t="shared" si="64"/>
        <v>0.20000000000000018</v>
      </c>
      <c r="CV18" s="122">
        <f t="shared" si="65"/>
        <v>0.16583005200036069</v>
      </c>
      <c r="CW18" s="122">
        <f t="shared" si="66"/>
        <v>0.1679962906899044</v>
      </c>
      <c r="CX18" s="206">
        <f t="shared" si="67"/>
        <v>-0.20000000000000018</v>
      </c>
      <c r="CY18" s="122">
        <f t="shared" si="68"/>
        <v>4.8084437612181279E-2</v>
      </c>
      <c r="CZ18" s="122">
        <f t="shared" si="69"/>
        <v>5.1131223776382718E-2</v>
      </c>
      <c r="DA18" s="206">
        <f t="shared" si="70"/>
        <v>-0.2999999999999996</v>
      </c>
      <c r="DB18" s="122">
        <f t="shared" si="71"/>
        <v>0.42800012027543072</v>
      </c>
      <c r="DC18" s="122">
        <f t="shared" si="72"/>
        <v>0.42975443383356071</v>
      </c>
      <c r="DD18" s="206">
        <f t="shared" si="73"/>
        <v>-0.20000000000000018</v>
      </c>
      <c r="DE18" s="122">
        <f t="shared" si="74"/>
        <v>0.41389089256247347</v>
      </c>
      <c r="DF18" s="122">
        <f t="shared" si="75"/>
        <v>0.39949212212154439</v>
      </c>
      <c r="DG18" s="206">
        <f t="shared" si="76"/>
        <v>1.4999999999999958</v>
      </c>
      <c r="DH18" s="122">
        <f t="shared" si="77"/>
        <v>0.64276876015020146</v>
      </c>
      <c r="DI18" s="122">
        <f t="shared" si="78"/>
        <v>0.6083648287875274</v>
      </c>
      <c r="DJ18" s="206">
        <f t="shared" si="79"/>
        <v>3.5000000000000031</v>
      </c>
      <c r="DK18" s="104">
        <v>0</v>
      </c>
    </row>
    <row r="19" spans="2:115" ht="13.5" customHeight="1">
      <c r="B19" s="54">
        <v>14</v>
      </c>
      <c r="C19" s="47" t="s">
        <v>140</v>
      </c>
      <c r="D19" s="102">
        <v>1636</v>
      </c>
      <c r="E19" s="103">
        <v>381</v>
      </c>
      <c r="F19" s="55">
        <f t="shared" si="0"/>
        <v>0.23288508557457213</v>
      </c>
      <c r="G19" s="102">
        <v>343</v>
      </c>
      <c r="H19" s="103">
        <v>113</v>
      </c>
      <c r="I19" s="55">
        <f t="shared" si="1"/>
        <v>0.32944606413994171</v>
      </c>
      <c r="J19" s="102">
        <v>1636</v>
      </c>
      <c r="K19" s="103">
        <v>1055</v>
      </c>
      <c r="L19" s="55">
        <f t="shared" si="2"/>
        <v>0.64486552567237165</v>
      </c>
      <c r="M19" s="102">
        <v>1636</v>
      </c>
      <c r="N19" s="103">
        <v>214</v>
      </c>
      <c r="O19" s="55">
        <f t="shared" si="3"/>
        <v>0.13080684596577016</v>
      </c>
      <c r="P19" s="102">
        <v>1636</v>
      </c>
      <c r="Q19" s="103">
        <v>275</v>
      </c>
      <c r="R19" s="55">
        <f t="shared" si="4"/>
        <v>0.16809290953545233</v>
      </c>
      <c r="S19" s="102">
        <v>1636</v>
      </c>
      <c r="T19" s="103">
        <v>67</v>
      </c>
      <c r="U19" s="55">
        <f t="shared" si="5"/>
        <v>4.095354523227384E-2</v>
      </c>
      <c r="V19" s="102">
        <v>1636</v>
      </c>
      <c r="W19" s="103">
        <v>718</v>
      </c>
      <c r="X19" s="55">
        <f t="shared" si="6"/>
        <v>0.43887530562347188</v>
      </c>
      <c r="Y19" s="102">
        <v>1317</v>
      </c>
      <c r="Z19" s="103">
        <v>534</v>
      </c>
      <c r="AA19" s="55">
        <f t="shared" si="7"/>
        <v>0.40546697038724372</v>
      </c>
      <c r="AB19" s="102">
        <v>1636</v>
      </c>
      <c r="AC19" s="103">
        <v>1024</v>
      </c>
      <c r="AD19" s="55">
        <f t="shared" si="8"/>
        <v>0.62591687041564792</v>
      </c>
      <c r="AE19" s="57"/>
      <c r="AF19" s="96" t="s">
        <v>47</v>
      </c>
      <c r="AG19" s="150">
        <f t="shared" si="17"/>
        <v>0.27561521252796423</v>
      </c>
      <c r="AH19" s="96" t="s">
        <v>47</v>
      </c>
      <c r="AI19" s="150">
        <f t="shared" si="18"/>
        <v>0.45112781954887216</v>
      </c>
      <c r="AJ19" s="96" t="s">
        <v>47</v>
      </c>
      <c r="AK19" s="150">
        <f t="shared" si="19"/>
        <v>0.60465116279069764</v>
      </c>
      <c r="AL19" s="96" t="s">
        <v>47</v>
      </c>
      <c r="AM19" s="150">
        <f t="shared" si="20"/>
        <v>0.13059033989266547</v>
      </c>
      <c r="AN19" s="96" t="s">
        <v>47</v>
      </c>
      <c r="AO19" s="150">
        <f t="shared" si="21"/>
        <v>0.14937388193202147</v>
      </c>
      <c r="AP19" s="96" t="s">
        <v>47</v>
      </c>
      <c r="AQ19" s="150">
        <f t="shared" si="22"/>
        <v>6.5295169946332735E-2</v>
      </c>
      <c r="AR19" s="96" t="s">
        <v>47</v>
      </c>
      <c r="AS19" s="150">
        <f t="shared" si="23"/>
        <v>0.36091234347048301</v>
      </c>
      <c r="AT19" s="96" t="s">
        <v>47</v>
      </c>
      <c r="AU19" s="150">
        <f t="shared" si="24"/>
        <v>0.43046007403490216</v>
      </c>
      <c r="AV19" s="96" t="s">
        <v>47</v>
      </c>
      <c r="AW19" s="150">
        <f t="shared" si="25"/>
        <v>0.61951656222023277</v>
      </c>
      <c r="AY19" s="48" t="str">
        <f t="shared" si="26"/>
        <v>摂津市</v>
      </c>
      <c r="AZ19" s="122">
        <f t="shared" si="80"/>
        <v>0.24794295117937465</v>
      </c>
      <c r="BA19" s="122">
        <f t="shared" si="27"/>
        <v>0.23117647058823529</v>
      </c>
      <c r="BB19" s="206">
        <f t="shared" si="28"/>
        <v>1.6999999999999988</v>
      </c>
      <c r="BC19" s="48" t="str">
        <f t="shared" si="9"/>
        <v>松原市</v>
      </c>
      <c r="BD19" s="122">
        <f t="shared" si="29"/>
        <v>0.4020100502512563</v>
      </c>
      <c r="BE19" s="122">
        <f t="shared" si="30"/>
        <v>0.44347826086956521</v>
      </c>
      <c r="BF19" s="206">
        <f t="shared" si="31"/>
        <v>-4.0999999999999979</v>
      </c>
      <c r="BG19" s="48" t="str">
        <f t="shared" si="10"/>
        <v>阪南市</v>
      </c>
      <c r="BH19" s="122">
        <f t="shared" si="32"/>
        <v>0.63603603603603609</v>
      </c>
      <c r="BI19" s="122">
        <f t="shared" si="33"/>
        <v>0.65200764818355639</v>
      </c>
      <c r="BJ19" s="206">
        <f t="shared" si="34"/>
        <v>-1.6000000000000014</v>
      </c>
      <c r="BK19" s="48" t="str">
        <f t="shared" si="11"/>
        <v>河内長野市</v>
      </c>
      <c r="BL19" s="122">
        <f t="shared" si="35"/>
        <v>0.14211783439490447</v>
      </c>
      <c r="BM19" s="122">
        <f t="shared" si="36"/>
        <v>0.14502120783680064</v>
      </c>
      <c r="BN19" s="206">
        <f t="shared" si="37"/>
        <v>-0.30000000000000027</v>
      </c>
      <c r="BO19" s="48" t="str">
        <f t="shared" si="12"/>
        <v>四條畷市</v>
      </c>
      <c r="BP19" s="122">
        <f t="shared" si="38"/>
        <v>0.17061021170610211</v>
      </c>
      <c r="BQ19" s="122">
        <f t="shared" si="39"/>
        <v>0.15964240102171137</v>
      </c>
      <c r="BR19" s="206">
        <f t="shared" si="40"/>
        <v>1.100000000000001</v>
      </c>
      <c r="BS19" s="48" t="str">
        <f t="shared" si="13"/>
        <v>柏原市</v>
      </c>
      <c r="BT19" s="122">
        <f t="shared" si="41"/>
        <v>5.4683785068949123E-2</v>
      </c>
      <c r="BU19" s="122">
        <f t="shared" si="42"/>
        <v>6.0898985016916388E-2</v>
      </c>
      <c r="BV19" s="206">
        <f t="shared" si="43"/>
        <v>-0.59999999999999987</v>
      </c>
      <c r="BW19" s="48" t="str">
        <f t="shared" si="14"/>
        <v>八尾市</v>
      </c>
      <c r="BX19" s="122">
        <f t="shared" si="44"/>
        <v>0.44151189312479633</v>
      </c>
      <c r="BY19" s="122">
        <f t="shared" si="45"/>
        <v>0.44275714794163007</v>
      </c>
      <c r="BZ19" s="206">
        <f t="shared" si="46"/>
        <v>-0.10000000000000009</v>
      </c>
      <c r="CA19" s="48" t="str">
        <f t="shared" si="15"/>
        <v>河南町</v>
      </c>
      <c r="CB19" s="122">
        <f t="shared" si="47"/>
        <v>0.42053445850914206</v>
      </c>
      <c r="CC19" s="122">
        <f t="shared" si="48"/>
        <v>0.40301003344481606</v>
      </c>
      <c r="CD19" s="206">
        <f t="shared" si="49"/>
        <v>1.799999999999996</v>
      </c>
      <c r="CE19" s="48" t="str">
        <f t="shared" si="16"/>
        <v>大阪狭山市</v>
      </c>
      <c r="CF19" s="122">
        <f t="shared" si="50"/>
        <v>0.64342166434216641</v>
      </c>
      <c r="CG19" s="122">
        <f t="shared" si="51"/>
        <v>0.60028050490883589</v>
      </c>
      <c r="CH19" s="206">
        <f t="shared" si="52"/>
        <v>4.3000000000000043</v>
      </c>
      <c r="CJ19" s="122">
        <f t="shared" si="53"/>
        <v>0.23727321146312969</v>
      </c>
      <c r="CK19" s="122">
        <f t="shared" si="54"/>
        <v>0.24049022325424993</v>
      </c>
      <c r="CL19" s="206">
        <f t="shared" si="55"/>
        <v>-0.30000000000000027</v>
      </c>
      <c r="CM19" s="122">
        <f t="shared" si="56"/>
        <v>0.3678449898850521</v>
      </c>
      <c r="CN19" s="122">
        <f t="shared" si="57"/>
        <v>0.37096641984753681</v>
      </c>
      <c r="CO19" s="206">
        <f t="shared" si="58"/>
        <v>-0.30000000000000027</v>
      </c>
      <c r="CP19" s="122">
        <f t="shared" si="59"/>
        <v>0.62640623121446848</v>
      </c>
      <c r="CQ19" s="122">
        <f t="shared" si="60"/>
        <v>0.62650230144629881</v>
      </c>
      <c r="CR19" s="206">
        <f t="shared" si="61"/>
        <v>-0.10000000000000009</v>
      </c>
      <c r="CS19" s="122">
        <f t="shared" si="62"/>
        <v>0.1383386650063336</v>
      </c>
      <c r="CT19" s="122">
        <f t="shared" si="63"/>
        <v>0.13558844512707724</v>
      </c>
      <c r="CU19" s="206">
        <f t="shared" si="64"/>
        <v>0.20000000000000018</v>
      </c>
      <c r="CV19" s="122">
        <f t="shared" si="65"/>
        <v>0.16583005200036069</v>
      </c>
      <c r="CW19" s="122">
        <f t="shared" si="66"/>
        <v>0.1679962906899044</v>
      </c>
      <c r="CX19" s="206">
        <f t="shared" si="67"/>
        <v>-0.20000000000000018</v>
      </c>
      <c r="CY19" s="122">
        <f t="shared" si="68"/>
        <v>4.8084437612181279E-2</v>
      </c>
      <c r="CZ19" s="122">
        <f t="shared" si="69"/>
        <v>5.1131223776382718E-2</v>
      </c>
      <c r="DA19" s="206">
        <f t="shared" si="70"/>
        <v>-0.2999999999999996</v>
      </c>
      <c r="DB19" s="122">
        <f t="shared" si="71"/>
        <v>0.42800012027543072</v>
      </c>
      <c r="DC19" s="122">
        <f t="shared" si="72"/>
        <v>0.42975443383356071</v>
      </c>
      <c r="DD19" s="206">
        <f t="shared" si="73"/>
        <v>-0.20000000000000018</v>
      </c>
      <c r="DE19" s="122">
        <f t="shared" si="74"/>
        <v>0.41389089256247347</v>
      </c>
      <c r="DF19" s="122">
        <f t="shared" si="75"/>
        <v>0.39949212212154439</v>
      </c>
      <c r="DG19" s="206">
        <f t="shared" si="76"/>
        <v>1.4999999999999958</v>
      </c>
      <c r="DH19" s="122">
        <f t="shared" si="77"/>
        <v>0.64276876015020146</v>
      </c>
      <c r="DI19" s="122">
        <f t="shared" si="78"/>
        <v>0.6083648287875274</v>
      </c>
      <c r="DJ19" s="206">
        <f t="shared" si="79"/>
        <v>3.5000000000000031</v>
      </c>
      <c r="DK19" s="104">
        <v>0</v>
      </c>
    </row>
    <row r="20" spans="2:115" ht="13.5" customHeight="1">
      <c r="B20" s="54">
        <v>15</v>
      </c>
      <c r="C20" s="47" t="s">
        <v>141</v>
      </c>
      <c r="D20" s="102">
        <v>2889</v>
      </c>
      <c r="E20" s="103">
        <v>640</v>
      </c>
      <c r="F20" s="55">
        <f t="shared" si="0"/>
        <v>0.22152994115610938</v>
      </c>
      <c r="G20" s="102">
        <v>538</v>
      </c>
      <c r="H20" s="103">
        <v>181</v>
      </c>
      <c r="I20" s="55">
        <f t="shared" si="1"/>
        <v>0.33643122676579923</v>
      </c>
      <c r="J20" s="102">
        <v>2890</v>
      </c>
      <c r="K20" s="103">
        <v>1844</v>
      </c>
      <c r="L20" s="55">
        <f t="shared" si="2"/>
        <v>0.63806228373702423</v>
      </c>
      <c r="M20" s="102">
        <v>2890</v>
      </c>
      <c r="N20" s="103">
        <v>371</v>
      </c>
      <c r="O20" s="55">
        <f t="shared" si="3"/>
        <v>0.12837370242214532</v>
      </c>
      <c r="P20" s="102">
        <v>2890</v>
      </c>
      <c r="Q20" s="103">
        <v>473</v>
      </c>
      <c r="R20" s="55">
        <f t="shared" si="4"/>
        <v>0.16366782006920416</v>
      </c>
      <c r="S20" s="102">
        <v>2890</v>
      </c>
      <c r="T20" s="103">
        <v>141</v>
      </c>
      <c r="U20" s="55">
        <f t="shared" si="5"/>
        <v>4.8788927335640137E-2</v>
      </c>
      <c r="V20" s="102">
        <v>2889</v>
      </c>
      <c r="W20" s="103">
        <v>1273</v>
      </c>
      <c r="X20" s="55">
        <f t="shared" si="6"/>
        <v>0.44063689858082383</v>
      </c>
      <c r="Y20" s="102">
        <v>2540</v>
      </c>
      <c r="Z20" s="103">
        <v>1019</v>
      </c>
      <c r="AA20" s="55">
        <f t="shared" si="7"/>
        <v>0.40118110236220472</v>
      </c>
      <c r="AB20" s="102">
        <v>2890</v>
      </c>
      <c r="AC20" s="103">
        <v>1810</v>
      </c>
      <c r="AD20" s="55">
        <f t="shared" si="8"/>
        <v>0.62629757785467133</v>
      </c>
      <c r="AE20" s="57"/>
      <c r="AF20" s="96" t="s">
        <v>25</v>
      </c>
      <c r="AG20" s="150">
        <f t="shared" si="17"/>
        <v>0.23041775456919061</v>
      </c>
      <c r="AH20" s="96" t="s">
        <v>25</v>
      </c>
      <c r="AI20" s="150">
        <f t="shared" si="18"/>
        <v>0.36770691994572591</v>
      </c>
      <c r="AJ20" s="96" t="s">
        <v>25</v>
      </c>
      <c r="AK20" s="150">
        <f t="shared" si="19"/>
        <v>0.63889493147705023</v>
      </c>
      <c r="AL20" s="96" t="s">
        <v>25</v>
      </c>
      <c r="AM20" s="150">
        <f t="shared" si="20"/>
        <v>0.14748749184250598</v>
      </c>
      <c r="AN20" s="96" t="s">
        <v>25</v>
      </c>
      <c r="AO20" s="150">
        <f t="shared" si="21"/>
        <v>0.18438791041530767</v>
      </c>
      <c r="AP20" s="96" t="s">
        <v>25</v>
      </c>
      <c r="AQ20" s="150">
        <f t="shared" si="22"/>
        <v>4.9358556207871274E-2</v>
      </c>
      <c r="AR20" s="96" t="s">
        <v>25</v>
      </c>
      <c r="AS20" s="150">
        <f t="shared" si="23"/>
        <v>0.39421613394216132</v>
      </c>
      <c r="AT20" s="96" t="s">
        <v>25</v>
      </c>
      <c r="AU20" s="150">
        <f t="shared" si="24"/>
        <v>0.40554030446718242</v>
      </c>
      <c r="AV20" s="96" t="s">
        <v>25</v>
      </c>
      <c r="AW20" s="150">
        <f t="shared" si="25"/>
        <v>0.65180513266637674</v>
      </c>
      <c r="AY20" s="48" t="str">
        <f t="shared" si="26"/>
        <v>寝屋川市</v>
      </c>
      <c r="AZ20" s="122">
        <f t="shared" si="80"/>
        <v>0.24791272403428699</v>
      </c>
      <c r="BA20" s="122">
        <f t="shared" si="27"/>
        <v>0.25471481140754371</v>
      </c>
      <c r="BB20" s="206">
        <f t="shared" si="28"/>
        <v>-0.70000000000000062</v>
      </c>
      <c r="BC20" s="48" t="str">
        <f t="shared" si="9"/>
        <v>泉南市</v>
      </c>
      <c r="BD20" s="122">
        <f t="shared" si="29"/>
        <v>0.39595375722543352</v>
      </c>
      <c r="BE20" s="122">
        <f t="shared" si="30"/>
        <v>0.32222222222222224</v>
      </c>
      <c r="BF20" s="206">
        <f t="shared" si="31"/>
        <v>7.4000000000000012</v>
      </c>
      <c r="BG20" s="48" t="str">
        <f t="shared" si="10"/>
        <v>泉南市</v>
      </c>
      <c r="BH20" s="122">
        <f t="shared" si="32"/>
        <v>0.63317599460552931</v>
      </c>
      <c r="BI20" s="122">
        <f t="shared" si="33"/>
        <v>0.63629893238434165</v>
      </c>
      <c r="BJ20" s="206">
        <f t="shared" si="34"/>
        <v>-0.30000000000000027</v>
      </c>
      <c r="BK20" s="48" t="str">
        <f t="shared" si="11"/>
        <v>東大阪市</v>
      </c>
      <c r="BL20" s="122">
        <f t="shared" si="35"/>
        <v>0.14181086519114688</v>
      </c>
      <c r="BM20" s="122">
        <f t="shared" si="36"/>
        <v>0.14822824821161204</v>
      </c>
      <c r="BN20" s="206">
        <f t="shared" si="37"/>
        <v>-0.60000000000000053</v>
      </c>
      <c r="BO20" s="48" t="str">
        <f t="shared" si="12"/>
        <v>岸和田市</v>
      </c>
      <c r="BP20" s="122">
        <f t="shared" si="38"/>
        <v>0.17054810632792283</v>
      </c>
      <c r="BQ20" s="122">
        <f t="shared" si="39"/>
        <v>0.17608594114899578</v>
      </c>
      <c r="BR20" s="206">
        <f t="shared" si="40"/>
        <v>-0.49999999999999767</v>
      </c>
      <c r="BS20" s="48" t="str">
        <f t="shared" si="13"/>
        <v>八尾市</v>
      </c>
      <c r="BT20" s="122">
        <f t="shared" si="41"/>
        <v>5.4048187540698935E-2</v>
      </c>
      <c r="BU20" s="122">
        <f t="shared" si="42"/>
        <v>5.3986710963455149E-2</v>
      </c>
      <c r="BV20" s="206">
        <f t="shared" si="43"/>
        <v>0</v>
      </c>
      <c r="BW20" s="48" t="str">
        <f t="shared" si="14"/>
        <v>吹田市</v>
      </c>
      <c r="BX20" s="122">
        <f t="shared" si="44"/>
        <v>0.44140226917589509</v>
      </c>
      <c r="BY20" s="122">
        <f t="shared" si="45"/>
        <v>0.44149161144790638</v>
      </c>
      <c r="BZ20" s="206">
        <f t="shared" si="46"/>
        <v>0</v>
      </c>
      <c r="CA20" s="48" t="str">
        <f t="shared" si="15"/>
        <v>豊能町</v>
      </c>
      <c r="CB20" s="122">
        <f t="shared" si="47"/>
        <v>0.42014742014742013</v>
      </c>
      <c r="CC20" s="122">
        <f t="shared" si="48"/>
        <v>0.3905511811023622</v>
      </c>
      <c r="CD20" s="206">
        <f t="shared" si="49"/>
        <v>2.8999999999999968</v>
      </c>
      <c r="CE20" s="48" t="str">
        <f t="shared" si="16"/>
        <v>泉大津市</v>
      </c>
      <c r="CF20" s="122">
        <f t="shared" si="50"/>
        <v>0.64167433302667898</v>
      </c>
      <c r="CG20" s="122">
        <f t="shared" si="51"/>
        <v>0.59224661373190102</v>
      </c>
      <c r="CH20" s="206">
        <f t="shared" si="52"/>
        <v>5.0000000000000044</v>
      </c>
      <c r="CJ20" s="122">
        <f t="shared" si="53"/>
        <v>0.23727321146312969</v>
      </c>
      <c r="CK20" s="122">
        <f t="shared" si="54"/>
        <v>0.24049022325424993</v>
      </c>
      <c r="CL20" s="206">
        <f t="shared" si="55"/>
        <v>-0.30000000000000027</v>
      </c>
      <c r="CM20" s="122">
        <f t="shared" si="56"/>
        <v>0.3678449898850521</v>
      </c>
      <c r="CN20" s="122">
        <f t="shared" si="57"/>
        <v>0.37096641984753681</v>
      </c>
      <c r="CO20" s="206">
        <f t="shared" si="58"/>
        <v>-0.30000000000000027</v>
      </c>
      <c r="CP20" s="122">
        <f t="shared" si="59"/>
        <v>0.62640623121446848</v>
      </c>
      <c r="CQ20" s="122">
        <f t="shared" si="60"/>
        <v>0.62650230144629881</v>
      </c>
      <c r="CR20" s="206">
        <f t="shared" si="61"/>
        <v>-0.10000000000000009</v>
      </c>
      <c r="CS20" s="122">
        <f t="shared" si="62"/>
        <v>0.1383386650063336</v>
      </c>
      <c r="CT20" s="122">
        <f t="shared" si="63"/>
        <v>0.13558844512707724</v>
      </c>
      <c r="CU20" s="206">
        <f t="shared" si="64"/>
        <v>0.20000000000000018</v>
      </c>
      <c r="CV20" s="122">
        <f t="shared" si="65"/>
        <v>0.16583005200036069</v>
      </c>
      <c r="CW20" s="122">
        <f t="shared" si="66"/>
        <v>0.1679962906899044</v>
      </c>
      <c r="CX20" s="206">
        <f t="shared" si="67"/>
        <v>-0.20000000000000018</v>
      </c>
      <c r="CY20" s="122">
        <f t="shared" si="68"/>
        <v>4.8084437612181279E-2</v>
      </c>
      <c r="CZ20" s="122">
        <f t="shared" si="69"/>
        <v>5.1131223776382718E-2</v>
      </c>
      <c r="DA20" s="206">
        <f t="shared" si="70"/>
        <v>-0.2999999999999996</v>
      </c>
      <c r="DB20" s="122">
        <f t="shared" si="71"/>
        <v>0.42800012027543072</v>
      </c>
      <c r="DC20" s="122">
        <f t="shared" si="72"/>
        <v>0.42975443383356071</v>
      </c>
      <c r="DD20" s="206">
        <f t="shared" si="73"/>
        <v>-0.20000000000000018</v>
      </c>
      <c r="DE20" s="122">
        <f t="shared" si="74"/>
        <v>0.41389089256247347</v>
      </c>
      <c r="DF20" s="122">
        <f t="shared" si="75"/>
        <v>0.39949212212154439</v>
      </c>
      <c r="DG20" s="206">
        <f t="shared" si="76"/>
        <v>1.4999999999999958</v>
      </c>
      <c r="DH20" s="122">
        <f t="shared" si="77"/>
        <v>0.64276876015020146</v>
      </c>
      <c r="DI20" s="122">
        <f t="shared" si="78"/>
        <v>0.6083648287875274</v>
      </c>
      <c r="DJ20" s="206">
        <f t="shared" si="79"/>
        <v>3.5000000000000031</v>
      </c>
      <c r="DK20" s="104">
        <v>0</v>
      </c>
    </row>
    <row r="21" spans="2:115" ht="13.5" customHeight="1">
      <c r="B21" s="54">
        <v>16</v>
      </c>
      <c r="C21" s="47" t="s">
        <v>61</v>
      </c>
      <c r="D21" s="102">
        <v>1812</v>
      </c>
      <c r="E21" s="103">
        <v>405</v>
      </c>
      <c r="F21" s="55">
        <f t="shared" si="0"/>
        <v>0.22350993377483444</v>
      </c>
      <c r="G21" s="102">
        <v>785</v>
      </c>
      <c r="H21" s="103">
        <v>305</v>
      </c>
      <c r="I21" s="55">
        <f t="shared" si="1"/>
        <v>0.38853503184713378</v>
      </c>
      <c r="J21" s="102">
        <v>1812</v>
      </c>
      <c r="K21" s="103">
        <v>1093</v>
      </c>
      <c r="L21" s="55">
        <f t="shared" si="2"/>
        <v>0.60320088300220753</v>
      </c>
      <c r="M21" s="102">
        <v>1812</v>
      </c>
      <c r="N21" s="103">
        <v>253</v>
      </c>
      <c r="O21" s="55">
        <f t="shared" si="3"/>
        <v>0.13962472406181015</v>
      </c>
      <c r="P21" s="102">
        <v>1812</v>
      </c>
      <c r="Q21" s="103">
        <v>294</v>
      </c>
      <c r="R21" s="55">
        <f t="shared" si="4"/>
        <v>0.16225165562913907</v>
      </c>
      <c r="S21" s="102">
        <v>1812</v>
      </c>
      <c r="T21" s="103">
        <v>86</v>
      </c>
      <c r="U21" s="55">
        <f t="shared" si="5"/>
        <v>4.7461368653421633E-2</v>
      </c>
      <c r="V21" s="102">
        <v>1810</v>
      </c>
      <c r="W21" s="103">
        <v>808</v>
      </c>
      <c r="X21" s="55">
        <f t="shared" si="6"/>
        <v>0.44640883977900553</v>
      </c>
      <c r="Y21" s="102">
        <v>1630</v>
      </c>
      <c r="Z21" s="103">
        <v>645</v>
      </c>
      <c r="AA21" s="55">
        <f t="shared" si="7"/>
        <v>0.39570552147239263</v>
      </c>
      <c r="AB21" s="102">
        <v>1812</v>
      </c>
      <c r="AC21" s="103">
        <v>1145</v>
      </c>
      <c r="AD21" s="55">
        <f t="shared" si="8"/>
        <v>0.63189845474613682</v>
      </c>
      <c r="AE21" s="57"/>
      <c r="AF21" s="96" t="s">
        <v>15</v>
      </c>
      <c r="AG21" s="150">
        <f t="shared" si="17"/>
        <v>0.24791272403428699</v>
      </c>
      <c r="AH21" s="96" t="s">
        <v>15</v>
      </c>
      <c r="AI21" s="150">
        <f t="shared" si="18"/>
        <v>0.36491014316174231</v>
      </c>
      <c r="AJ21" s="96" t="s">
        <v>15</v>
      </c>
      <c r="AK21" s="150">
        <f t="shared" si="19"/>
        <v>0.63297339418902376</v>
      </c>
      <c r="AL21" s="96" t="s">
        <v>15</v>
      </c>
      <c r="AM21" s="150">
        <f t="shared" si="20"/>
        <v>0.1499499053768229</v>
      </c>
      <c r="AN21" s="96" t="s">
        <v>15</v>
      </c>
      <c r="AO21" s="150">
        <f t="shared" si="21"/>
        <v>0.16798396972058333</v>
      </c>
      <c r="AP21" s="96" t="s">
        <v>15</v>
      </c>
      <c r="AQ21" s="150">
        <f t="shared" si="22"/>
        <v>4.4862518089725037E-2</v>
      </c>
      <c r="AR21" s="96" t="s">
        <v>15</v>
      </c>
      <c r="AS21" s="150">
        <f t="shared" si="23"/>
        <v>0.43097305722556223</v>
      </c>
      <c r="AT21" s="96" t="s">
        <v>15</v>
      </c>
      <c r="AU21" s="150">
        <f t="shared" si="24"/>
        <v>0.40663674690602475</v>
      </c>
      <c r="AV21" s="96" t="s">
        <v>15</v>
      </c>
      <c r="AW21" s="150">
        <f t="shared" si="25"/>
        <v>0.62227171492204902</v>
      </c>
      <c r="AY21" s="48" t="str">
        <f t="shared" si="26"/>
        <v>岸和田市</v>
      </c>
      <c r="AZ21" s="122">
        <f t="shared" si="80"/>
        <v>0.2427664079040226</v>
      </c>
      <c r="BA21" s="122">
        <f t="shared" si="27"/>
        <v>0.24801494628678189</v>
      </c>
      <c r="BB21" s="206">
        <f t="shared" si="28"/>
        <v>-0.50000000000000044</v>
      </c>
      <c r="BC21" s="48" t="str">
        <f t="shared" si="9"/>
        <v>河南町</v>
      </c>
      <c r="BD21" s="122">
        <f t="shared" si="29"/>
        <v>0.39367816091954022</v>
      </c>
      <c r="BE21" s="122">
        <f t="shared" si="30"/>
        <v>0.42296072507552868</v>
      </c>
      <c r="BF21" s="206">
        <f t="shared" si="31"/>
        <v>-2.8999999999999968</v>
      </c>
      <c r="BG21" s="48" t="str">
        <f t="shared" si="10"/>
        <v>寝屋川市</v>
      </c>
      <c r="BH21" s="122">
        <f t="shared" si="32"/>
        <v>0.63297339418902376</v>
      </c>
      <c r="BI21" s="122">
        <f t="shared" si="33"/>
        <v>0.64190432382704687</v>
      </c>
      <c r="BJ21" s="206">
        <f t="shared" si="34"/>
        <v>-0.9000000000000008</v>
      </c>
      <c r="BK21" s="48" t="str">
        <f t="shared" si="11"/>
        <v>大阪市</v>
      </c>
      <c r="BL21" s="122">
        <f t="shared" si="35"/>
        <v>0.13974231912784935</v>
      </c>
      <c r="BM21" s="122">
        <f t="shared" si="36"/>
        <v>0.13252434935334503</v>
      </c>
      <c r="BN21" s="206">
        <f t="shared" si="37"/>
        <v>0.70000000000000062</v>
      </c>
      <c r="BO21" s="48" t="str">
        <f t="shared" si="12"/>
        <v>摂津市</v>
      </c>
      <c r="BP21" s="122">
        <f t="shared" si="38"/>
        <v>0.17050438596491227</v>
      </c>
      <c r="BQ21" s="122">
        <f t="shared" si="39"/>
        <v>0.16843345111896349</v>
      </c>
      <c r="BR21" s="206">
        <f t="shared" si="40"/>
        <v>0.30000000000000027</v>
      </c>
      <c r="BS21" s="48" t="str">
        <f t="shared" si="13"/>
        <v>東大阪市</v>
      </c>
      <c r="BT21" s="122">
        <f t="shared" si="41"/>
        <v>5.3516819571865444E-2</v>
      </c>
      <c r="BU21" s="122">
        <f t="shared" si="42"/>
        <v>4.9738002162521833E-2</v>
      </c>
      <c r="BV21" s="206">
        <f t="shared" si="43"/>
        <v>0.39999999999999969</v>
      </c>
      <c r="BW21" s="48" t="str">
        <f t="shared" si="14"/>
        <v>枚方市</v>
      </c>
      <c r="BX21" s="122">
        <f t="shared" si="44"/>
        <v>0.44068692206076621</v>
      </c>
      <c r="BY21" s="122">
        <f t="shared" si="45"/>
        <v>0.4527046572172404</v>
      </c>
      <c r="BZ21" s="206">
        <f t="shared" si="46"/>
        <v>-1.2000000000000011</v>
      </c>
      <c r="CA21" s="48" t="str">
        <f t="shared" si="15"/>
        <v>高石市</v>
      </c>
      <c r="CB21" s="122">
        <f t="shared" si="47"/>
        <v>0.41988950276243092</v>
      </c>
      <c r="CC21" s="122">
        <f t="shared" si="48"/>
        <v>0.39809193408499566</v>
      </c>
      <c r="CD21" s="206">
        <f t="shared" si="49"/>
        <v>2.1999999999999966</v>
      </c>
      <c r="CE21" s="48" t="str">
        <f t="shared" si="16"/>
        <v>門真市</v>
      </c>
      <c r="CF21" s="122">
        <f t="shared" si="50"/>
        <v>0.64130946773433817</v>
      </c>
      <c r="CG21" s="122">
        <f t="shared" si="51"/>
        <v>0.60066793893129766</v>
      </c>
      <c r="CH21" s="206">
        <f t="shared" si="52"/>
        <v>4.0000000000000036</v>
      </c>
      <c r="CJ21" s="122">
        <f t="shared" si="53"/>
        <v>0.23727321146312969</v>
      </c>
      <c r="CK21" s="122">
        <f t="shared" si="54"/>
        <v>0.24049022325424993</v>
      </c>
      <c r="CL21" s="206">
        <f t="shared" si="55"/>
        <v>-0.30000000000000027</v>
      </c>
      <c r="CM21" s="122">
        <f t="shared" si="56"/>
        <v>0.3678449898850521</v>
      </c>
      <c r="CN21" s="122">
        <f t="shared" si="57"/>
        <v>0.37096641984753681</v>
      </c>
      <c r="CO21" s="206">
        <f t="shared" si="58"/>
        <v>-0.30000000000000027</v>
      </c>
      <c r="CP21" s="122">
        <f t="shared" si="59"/>
        <v>0.62640623121446848</v>
      </c>
      <c r="CQ21" s="122">
        <f t="shared" si="60"/>
        <v>0.62650230144629881</v>
      </c>
      <c r="CR21" s="206">
        <f t="shared" si="61"/>
        <v>-0.10000000000000009</v>
      </c>
      <c r="CS21" s="122">
        <f t="shared" si="62"/>
        <v>0.1383386650063336</v>
      </c>
      <c r="CT21" s="122">
        <f t="shared" si="63"/>
        <v>0.13558844512707724</v>
      </c>
      <c r="CU21" s="206">
        <f t="shared" si="64"/>
        <v>0.20000000000000018</v>
      </c>
      <c r="CV21" s="122">
        <f t="shared" si="65"/>
        <v>0.16583005200036069</v>
      </c>
      <c r="CW21" s="122">
        <f t="shared" si="66"/>
        <v>0.1679962906899044</v>
      </c>
      <c r="CX21" s="206">
        <f t="shared" si="67"/>
        <v>-0.20000000000000018</v>
      </c>
      <c r="CY21" s="122">
        <f t="shared" si="68"/>
        <v>4.8084437612181279E-2</v>
      </c>
      <c r="CZ21" s="122">
        <f t="shared" si="69"/>
        <v>5.1131223776382718E-2</v>
      </c>
      <c r="DA21" s="206">
        <f t="shared" si="70"/>
        <v>-0.2999999999999996</v>
      </c>
      <c r="DB21" s="122">
        <f t="shared" si="71"/>
        <v>0.42800012027543072</v>
      </c>
      <c r="DC21" s="122">
        <f t="shared" si="72"/>
        <v>0.42975443383356071</v>
      </c>
      <c r="DD21" s="206">
        <f t="shared" si="73"/>
        <v>-0.20000000000000018</v>
      </c>
      <c r="DE21" s="122">
        <f t="shared" si="74"/>
        <v>0.41389089256247347</v>
      </c>
      <c r="DF21" s="122">
        <f t="shared" si="75"/>
        <v>0.39949212212154439</v>
      </c>
      <c r="DG21" s="206">
        <f t="shared" si="76"/>
        <v>1.4999999999999958</v>
      </c>
      <c r="DH21" s="122">
        <f t="shared" si="77"/>
        <v>0.64276876015020146</v>
      </c>
      <c r="DI21" s="122">
        <f t="shared" si="78"/>
        <v>0.6083648287875274</v>
      </c>
      <c r="DJ21" s="206">
        <f t="shared" si="79"/>
        <v>3.5000000000000031</v>
      </c>
      <c r="DK21" s="104">
        <v>0</v>
      </c>
    </row>
    <row r="22" spans="2:115" ht="13.5" customHeight="1">
      <c r="B22" s="54">
        <v>17</v>
      </c>
      <c r="C22" s="47" t="s">
        <v>142</v>
      </c>
      <c r="D22" s="102">
        <v>2714</v>
      </c>
      <c r="E22" s="103">
        <v>623</v>
      </c>
      <c r="F22" s="55">
        <f t="shared" si="0"/>
        <v>0.22955047899778924</v>
      </c>
      <c r="G22" s="102">
        <v>944</v>
      </c>
      <c r="H22" s="103">
        <v>313</v>
      </c>
      <c r="I22" s="55">
        <f t="shared" si="1"/>
        <v>0.3315677966101695</v>
      </c>
      <c r="J22" s="102">
        <v>2717</v>
      </c>
      <c r="K22" s="103">
        <v>1596</v>
      </c>
      <c r="L22" s="55">
        <f t="shared" si="2"/>
        <v>0.58741258741258739</v>
      </c>
      <c r="M22" s="102">
        <v>2717</v>
      </c>
      <c r="N22" s="103">
        <v>384</v>
      </c>
      <c r="O22" s="55">
        <f t="shared" si="3"/>
        <v>0.14133235185866766</v>
      </c>
      <c r="P22" s="102">
        <v>2717</v>
      </c>
      <c r="Q22" s="103">
        <v>482</v>
      </c>
      <c r="R22" s="55">
        <f t="shared" si="4"/>
        <v>0.17740154582259846</v>
      </c>
      <c r="S22" s="102">
        <v>2717</v>
      </c>
      <c r="T22" s="103">
        <v>115</v>
      </c>
      <c r="U22" s="55">
        <f t="shared" si="5"/>
        <v>4.2326094957673907E-2</v>
      </c>
      <c r="V22" s="102">
        <v>2717</v>
      </c>
      <c r="W22" s="103">
        <v>1131</v>
      </c>
      <c r="X22" s="55">
        <f t="shared" si="6"/>
        <v>0.41626794258373206</v>
      </c>
      <c r="Y22" s="102">
        <v>2311</v>
      </c>
      <c r="Z22" s="103">
        <v>952</v>
      </c>
      <c r="AA22" s="55">
        <f t="shared" si="7"/>
        <v>0.41194288186932065</v>
      </c>
      <c r="AB22" s="102">
        <v>2716</v>
      </c>
      <c r="AC22" s="103">
        <v>1692</v>
      </c>
      <c r="AD22" s="55">
        <f t="shared" si="8"/>
        <v>0.62297496318114876</v>
      </c>
      <c r="AE22" s="57"/>
      <c r="AF22" s="96" t="s">
        <v>26</v>
      </c>
      <c r="AG22" s="150">
        <f t="shared" si="17"/>
        <v>0.21576433121019109</v>
      </c>
      <c r="AH22" s="96" t="s">
        <v>26</v>
      </c>
      <c r="AI22" s="150">
        <f t="shared" si="18"/>
        <v>0.33133351513498771</v>
      </c>
      <c r="AJ22" s="96" t="s">
        <v>26</v>
      </c>
      <c r="AK22" s="150">
        <f t="shared" si="19"/>
        <v>0.6248009554140127</v>
      </c>
      <c r="AL22" s="96" t="s">
        <v>26</v>
      </c>
      <c r="AM22" s="150">
        <f t="shared" si="20"/>
        <v>0.14211783439490447</v>
      </c>
      <c r="AN22" s="96" t="s">
        <v>26</v>
      </c>
      <c r="AO22" s="150">
        <f t="shared" si="21"/>
        <v>0.13415605095541402</v>
      </c>
      <c r="AP22" s="96" t="s">
        <v>26</v>
      </c>
      <c r="AQ22" s="150">
        <f t="shared" si="22"/>
        <v>4.0804140127388533E-2</v>
      </c>
      <c r="AR22" s="96" t="s">
        <v>26</v>
      </c>
      <c r="AS22" s="150">
        <f t="shared" si="23"/>
        <v>0.3981278629755029</v>
      </c>
      <c r="AT22" s="96" t="s">
        <v>26</v>
      </c>
      <c r="AU22" s="150">
        <f t="shared" si="24"/>
        <v>0.42584502184410211</v>
      </c>
      <c r="AV22" s="96" t="s">
        <v>26</v>
      </c>
      <c r="AW22" s="150">
        <f t="shared" si="25"/>
        <v>0.65784235668789814</v>
      </c>
      <c r="AY22" s="48" t="str">
        <f t="shared" si="26"/>
        <v>羽曳野市</v>
      </c>
      <c r="AZ22" s="122">
        <f t="shared" si="80"/>
        <v>0.2420618556701031</v>
      </c>
      <c r="BA22" s="122">
        <f t="shared" si="27"/>
        <v>0.23739629865985962</v>
      </c>
      <c r="BB22" s="206">
        <f t="shared" si="28"/>
        <v>0.50000000000000044</v>
      </c>
      <c r="BC22" s="48" t="str">
        <f t="shared" si="9"/>
        <v>大東市</v>
      </c>
      <c r="BD22" s="122">
        <f t="shared" si="29"/>
        <v>0.39175856065002901</v>
      </c>
      <c r="BE22" s="122">
        <f t="shared" si="30"/>
        <v>0.3764490543014033</v>
      </c>
      <c r="BF22" s="206">
        <f t="shared" si="31"/>
        <v>1.6000000000000014</v>
      </c>
      <c r="BG22" s="48" t="str">
        <f t="shared" si="10"/>
        <v>高槻市</v>
      </c>
      <c r="BH22" s="122">
        <f t="shared" si="32"/>
        <v>0.63</v>
      </c>
      <c r="BI22" s="122">
        <f t="shared" si="33"/>
        <v>0.61938721605916536</v>
      </c>
      <c r="BJ22" s="206">
        <f t="shared" si="34"/>
        <v>1.100000000000001</v>
      </c>
      <c r="BK22" s="48" t="str">
        <f t="shared" si="11"/>
        <v>摂津市</v>
      </c>
      <c r="BL22" s="122">
        <f t="shared" si="35"/>
        <v>0.13870614035087719</v>
      </c>
      <c r="BM22" s="122">
        <f t="shared" si="36"/>
        <v>0.12772218952324896</v>
      </c>
      <c r="BN22" s="206">
        <f t="shared" si="37"/>
        <v>1.100000000000001</v>
      </c>
      <c r="BO22" s="48" t="str">
        <f t="shared" si="12"/>
        <v>大東市</v>
      </c>
      <c r="BP22" s="122">
        <f t="shared" si="38"/>
        <v>0.17018284106891701</v>
      </c>
      <c r="BQ22" s="122">
        <f t="shared" si="39"/>
        <v>0.16859602255862274</v>
      </c>
      <c r="BR22" s="206">
        <f t="shared" si="40"/>
        <v>0.10000000000000009</v>
      </c>
      <c r="BS22" s="48" t="str">
        <f t="shared" si="13"/>
        <v>門真市</v>
      </c>
      <c r="BT22" s="122">
        <f t="shared" si="41"/>
        <v>5.3462081959491287E-2</v>
      </c>
      <c r="BU22" s="122">
        <f t="shared" si="42"/>
        <v>5.9875954198473282E-2</v>
      </c>
      <c r="BV22" s="206">
        <f t="shared" si="43"/>
        <v>-0.7</v>
      </c>
      <c r="BW22" s="48" t="str">
        <f t="shared" si="14"/>
        <v>大阪市</v>
      </c>
      <c r="BX22" s="122">
        <f t="shared" si="44"/>
        <v>0.43189625973774615</v>
      </c>
      <c r="BY22" s="122">
        <f t="shared" si="45"/>
        <v>0.43010065505671835</v>
      </c>
      <c r="BZ22" s="206">
        <f t="shared" si="46"/>
        <v>0.20000000000000018</v>
      </c>
      <c r="CA22" s="48" t="str">
        <f t="shared" si="15"/>
        <v>大阪市</v>
      </c>
      <c r="CB22" s="122">
        <f t="shared" si="47"/>
        <v>0.41806020066889632</v>
      </c>
      <c r="CC22" s="122">
        <f t="shared" si="48"/>
        <v>0.40092455737601812</v>
      </c>
      <c r="CD22" s="206">
        <f t="shared" si="49"/>
        <v>1.699999999999996</v>
      </c>
      <c r="CE22" s="48" t="str">
        <f t="shared" si="16"/>
        <v>河南町</v>
      </c>
      <c r="CF22" s="122">
        <f t="shared" si="50"/>
        <v>0.63874345549738221</v>
      </c>
      <c r="CG22" s="122">
        <f t="shared" si="51"/>
        <v>0.56549520766773165</v>
      </c>
      <c r="CH22" s="206">
        <f t="shared" si="52"/>
        <v>7.4000000000000066</v>
      </c>
      <c r="CJ22" s="122">
        <f t="shared" si="53"/>
        <v>0.23727321146312969</v>
      </c>
      <c r="CK22" s="122">
        <f t="shared" si="54"/>
        <v>0.24049022325424993</v>
      </c>
      <c r="CL22" s="206">
        <f t="shared" si="55"/>
        <v>-0.30000000000000027</v>
      </c>
      <c r="CM22" s="122">
        <f t="shared" si="56"/>
        <v>0.3678449898850521</v>
      </c>
      <c r="CN22" s="122">
        <f t="shared" si="57"/>
        <v>0.37096641984753681</v>
      </c>
      <c r="CO22" s="206">
        <f t="shared" si="58"/>
        <v>-0.30000000000000027</v>
      </c>
      <c r="CP22" s="122">
        <f t="shared" si="59"/>
        <v>0.62640623121446848</v>
      </c>
      <c r="CQ22" s="122">
        <f t="shared" si="60"/>
        <v>0.62650230144629881</v>
      </c>
      <c r="CR22" s="206">
        <f t="shared" si="61"/>
        <v>-0.10000000000000009</v>
      </c>
      <c r="CS22" s="122">
        <f t="shared" si="62"/>
        <v>0.1383386650063336</v>
      </c>
      <c r="CT22" s="122">
        <f t="shared" si="63"/>
        <v>0.13558844512707724</v>
      </c>
      <c r="CU22" s="206">
        <f t="shared" si="64"/>
        <v>0.20000000000000018</v>
      </c>
      <c r="CV22" s="122">
        <f t="shared" si="65"/>
        <v>0.16583005200036069</v>
      </c>
      <c r="CW22" s="122">
        <f t="shared" si="66"/>
        <v>0.1679962906899044</v>
      </c>
      <c r="CX22" s="206">
        <f t="shared" si="67"/>
        <v>-0.20000000000000018</v>
      </c>
      <c r="CY22" s="122">
        <f t="shared" si="68"/>
        <v>4.8084437612181279E-2</v>
      </c>
      <c r="CZ22" s="122">
        <f t="shared" si="69"/>
        <v>5.1131223776382718E-2</v>
      </c>
      <c r="DA22" s="206">
        <f t="shared" si="70"/>
        <v>-0.2999999999999996</v>
      </c>
      <c r="DB22" s="122">
        <f t="shared" si="71"/>
        <v>0.42800012027543072</v>
      </c>
      <c r="DC22" s="122">
        <f t="shared" si="72"/>
        <v>0.42975443383356071</v>
      </c>
      <c r="DD22" s="206">
        <f t="shared" si="73"/>
        <v>-0.20000000000000018</v>
      </c>
      <c r="DE22" s="122">
        <f t="shared" si="74"/>
        <v>0.41389089256247347</v>
      </c>
      <c r="DF22" s="122">
        <f t="shared" si="75"/>
        <v>0.39949212212154439</v>
      </c>
      <c r="DG22" s="206">
        <f t="shared" si="76"/>
        <v>1.4999999999999958</v>
      </c>
      <c r="DH22" s="122">
        <f t="shared" si="77"/>
        <v>0.64276876015020146</v>
      </c>
      <c r="DI22" s="122">
        <f t="shared" si="78"/>
        <v>0.6083648287875274</v>
      </c>
      <c r="DJ22" s="206">
        <f t="shared" si="79"/>
        <v>3.5000000000000031</v>
      </c>
      <c r="DK22" s="104">
        <v>0</v>
      </c>
    </row>
    <row r="23" spans="2:115" ht="13.5" customHeight="1">
      <c r="B23" s="54">
        <v>18</v>
      </c>
      <c r="C23" s="47" t="s">
        <v>62</v>
      </c>
      <c r="D23" s="102">
        <v>2394</v>
      </c>
      <c r="E23" s="103">
        <v>602</v>
      </c>
      <c r="F23" s="55">
        <f t="shared" si="0"/>
        <v>0.25146198830409355</v>
      </c>
      <c r="G23" s="102">
        <v>479</v>
      </c>
      <c r="H23" s="103">
        <v>161</v>
      </c>
      <c r="I23" s="55">
        <f t="shared" si="1"/>
        <v>0.33611691022964507</v>
      </c>
      <c r="J23" s="102">
        <v>2394</v>
      </c>
      <c r="K23" s="103">
        <v>1522</v>
      </c>
      <c r="L23" s="55">
        <f t="shared" si="2"/>
        <v>0.63575605680868841</v>
      </c>
      <c r="M23" s="102">
        <v>2394</v>
      </c>
      <c r="N23" s="103">
        <v>329</v>
      </c>
      <c r="O23" s="55">
        <f t="shared" si="3"/>
        <v>0.13742690058479531</v>
      </c>
      <c r="P23" s="102">
        <v>2394</v>
      </c>
      <c r="Q23" s="103">
        <v>382</v>
      </c>
      <c r="R23" s="55">
        <f t="shared" si="4"/>
        <v>0.15956558061821219</v>
      </c>
      <c r="S23" s="102">
        <v>2394</v>
      </c>
      <c r="T23" s="103">
        <v>108</v>
      </c>
      <c r="U23" s="55">
        <f t="shared" si="5"/>
        <v>4.5112781954887216E-2</v>
      </c>
      <c r="V23" s="102">
        <v>2394</v>
      </c>
      <c r="W23" s="103">
        <v>1052</v>
      </c>
      <c r="X23" s="55">
        <f t="shared" si="6"/>
        <v>0.43943191311612362</v>
      </c>
      <c r="Y23" s="102">
        <v>2075</v>
      </c>
      <c r="Z23" s="103">
        <v>865</v>
      </c>
      <c r="AA23" s="55">
        <f t="shared" si="7"/>
        <v>0.41686746987951806</v>
      </c>
      <c r="AB23" s="102">
        <v>2394</v>
      </c>
      <c r="AC23" s="103">
        <v>1476</v>
      </c>
      <c r="AD23" s="55">
        <f t="shared" si="8"/>
        <v>0.61654135338345861</v>
      </c>
      <c r="AE23" s="57"/>
      <c r="AF23" s="96" t="s">
        <v>27</v>
      </c>
      <c r="AG23" s="150">
        <f t="shared" si="17"/>
        <v>0.25212368331634388</v>
      </c>
      <c r="AH23" s="96" t="s">
        <v>27</v>
      </c>
      <c r="AI23" s="150">
        <f t="shared" si="18"/>
        <v>0.4020100502512563</v>
      </c>
      <c r="AJ23" s="96" t="s">
        <v>27</v>
      </c>
      <c r="AK23" s="150">
        <f t="shared" si="19"/>
        <v>0.61352821210061181</v>
      </c>
      <c r="AL23" s="96" t="s">
        <v>27</v>
      </c>
      <c r="AM23" s="150">
        <f t="shared" si="20"/>
        <v>0.13698164513936098</v>
      </c>
      <c r="AN23" s="96" t="s">
        <v>27</v>
      </c>
      <c r="AO23" s="150">
        <f t="shared" si="21"/>
        <v>0.18694765465669613</v>
      </c>
      <c r="AP23" s="96" t="s">
        <v>27</v>
      </c>
      <c r="AQ23" s="150">
        <f t="shared" si="22"/>
        <v>5.5744391570360298E-2</v>
      </c>
      <c r="AR23" s="96" t="s">
        <v>27</v>
      </c>
      <c r="AS23" s="150">
        <f t="shared" si="23"/>
        <v>0.41468388851121685</v>
      </c>
      <c r="AT23" s="96" t="s">
        <v>27</v>
      </c>
      <c r="AU23" s="150">
        <f t="shared" si="24"/>
        <v>0.43199685534591192</v>
      </c>
      <c r="AV23" s="96" t="s">
        <v>27</v>
      </c>
      <c r="AW23" s="150">
        <f t="shared" si="25"/>
        <v>0.62725110431532449</v>
      </c>
      <c r="AY23" s="48" t="str">
        <f t="shared" si="26"/>
        <v>和泉市</v>
      </c>
      <c r="AZ23" s="122">
        <f t="shared" si="80"/>
        <v>0.24022346368715083</v>
      </c>
      <c r="BA23" s="122">
        <f t="shared" si="27"/>
        <v>0.24113924050632912</v>
      </c>
      <c r="BB23" s="206">
        <f t="shared" si="28"/>
        <v>-0.10000000000000009</v>
      </c>
      <c r="BC23" s="48" t="str">
        <f t="shared" si="9"/>
        <v>和泉市</v>
      </c>
      <c r="BD23" s="122">
        <f t="shared" si="29"/>
        <v>0.38469493278179939</v>
      </c>
      <c r="BE23" s="122">
        <f t="shared" si="30"/>
        <v>0.34926052332195678</v>
      </c>
      <c r="BF23" s="206">
        <f t="shared" si="31"/>
        <v>3.6000000000000032</v>
      </c>
      <c r="BG23" s="48" t="str">
        <f t="shared" si="10"/>
        <v>枚方市</v>
      </c>
      <c r="BH23" s="122">
        <f t="shared" si="32"/>
        <v>0.62888595332452668</v>
      </c>
      <c r="BI23" s="122">
        <f t="shared" si="33"/>
        <v>0.62445751760054002</v>
      </c>
      <c r="BJ23" s="206">
        <f t="shared" si="34"/>
        <v>0.50000000000000044</v>
      </c>
      <c r="BK23" s="48" t="str">
        <f t="shared" si="11"/>
        <v>茨木市</v>
      </c>
      <c r="BL23" s="122">
        <f t="shared" si="35"/>
        <v>0.13779868763154637</v>
      </c>
      <c r="BM23" s="122">
        <f t="shared" si="36"/>
        <v>0.13731615254457893</v>
      </c>
      <c r="BN23" s="206">
        <f t="shared" si="37"/>
        <v>0.10000000000000009</v>
      </c>
      <c r="BO23" s="48" t="str">
        <f t="shared" si="12"/>
        <v>寝屋川市</v>
      </c>
      <c r="BP23" s="122">
        <f t="shared" si="38"/>
        <v>0.16798396972058333</v>
      </c>
      <c r="BQ23" s="122">
        <f t="shared" si="39"/>
        <v>0.16607245543415755</v>
      </c>
      <c r="BR23" s="206">
        <f t="shared" si="40"/>
        <v>0.20000000000000018</v>
      </c>
      <c r="BS23" s="48" t="str">
        <f t="shared" si="13"/>
        <v>豊能町</v>
      </c>
      <c r="BT23" s="122">
        <f t="shared" si="41"/>
        <v>5.3013140009062078E-2</v>
      </c>
      <c r="BU23" s="122">
        <f t="shared" si="42"/>
        <v>5.6550424128180961E-2</v>
      </c>
      <c r="BV23" s="206">
        <f t="shared" si="43"/>
        <v>-0.40000000000000036</v>
      </c>
      <c r="BW23" s="48" t="str">
        <f t="shared" si="14"/>
        <v>寝屋川市</v>
      </c>
      <c r="BX23" s="122">
        <f t="shared" si="44"/>
        <v>0.43097305722556223</v>
      </c>
      <c r="BY23" s="122">
        <f t="shared" si="45"/>
        <v>0.43300747556066704</v>
      </c>
      <c r="BZ23" s="206">
        <f t="shared" si="46"/>
        <v>-0.20000000000000018</v>
      </c>
      <c r="CA23" s="48" t="str">
        <f t="shared" si="15"/>
        <v>吹田市</v>
      </c>
      <c r="CB23" s="122">
        <f t="shared" si="47"/>
        <v>0.41645121785276906</v>
      </c>
      <c r="CC23" s="122">
        <f t="shared" si="48"/>
        <v>0.39190620806554133</v>
      </c>
      <c r="CD23" s="206">
        <f t="shared" si="49"/>
        <v>2.3999999999999968</v>
      </c>
      <c r="CE23" s="48" t="str">
        <f t="shared" si="16"/>
        <v>茨木市</v>
      </c>
      <c r="CF23" s="122">
        <f t="shared" si="50"/>
        <v>0.63674631670174575</v>
      </c>
      <c r="CG23" s="122">
        <f t="shared" si="51"/>
        <v>0.60450579502539392</v>
      </c>
      <c r="CH23" s="206">
        <f t="shared" si="52"/>
        <v>3.2000000000000028</v>
      </c>
      <c r="CJ23" s="122">
        <f t="shared" si="53"/>
        <v>0.23727321146312969</v>
      </c>
      <c r="CK23" s="122">
        <f t="shared" si="54"/>
        <v>0.24049022325424993</v>
      </c>
      <c r="CL23" s="206">
        <f t="shared" si="55"/>
        <v>-0.30000000000000027</v>
      </c>
      <c r="CM23" s="122">
        <f t="shared" si="56"/>
        <v>0.3678449898850521</v>
      </c>
      <c r="CN23" s="122">
        <f t="shared" si="57"/>
        <v>0.37096641984753681</v>
      </c>
      <c r="CO23" s="206">
        <f t="shared" si="58"/>
        <v>-0.30000000000000027</v>
      </c>
      <c r="CP23" s="122">
        <f t="shared" si="59"/>
        <v>0.62640623121446848</v>
      </c>
      <c r="CQ23" s="122">
        <f t="shared" si="60"/>
        <v>0.62650230144629881</v>
      </c>
      <c r="CR23" s="206">
        <f t="shared" si="61"/>
        <v>-0.10000000000000009</v>
      </c>
      <c r="CS23" s="122">
        <f t="shared" si="62"/>
        <v>0.1383386650063336</v>
      </c>
      <c r="CT23" s="122">
        <f t="shared" si="63"/>
        <v>0.13558844512707724</v>
      </c>
      <c r="CU23" s="206">
        <f t="shared" si="64"/>
        <v>0.20000000000000018</v>
      </c>
      <c r="CV23" s="122">
        <f t="shared" si="65"/>
        <v>0.16583005200036069</v>
      </c>
      <c r="CW23" s="122">
        <f t="shared" si="66"/>
        <v>0.1679962906899044</v>
      </c>
      <c r="CX23" s="206">
        <f t="shared" si="67"/>
        <v>-0.20000000000000018</v>
      </c>
      <c r="CY23" s="122">
        <f t="shared" si="68"/>
        <v>4.8084437612181279E-2</v>
      </c>
      <c r="CZ23" s="122">
        <f t="shared" si="69"/>
        <v>5.1131223776382718E-2</v>
      </c>
      <c r="DA23" s="206">
        <f t="shared" si="70"/>
        <v>-0.2999999999999996</v>
      </c>
      <c r="DB23" s="122">
        <f t="shared" si="71"/>
        <v>0.42800012027543072</v>
      </c>
      <c r="DC23" s="122">
        <f t="shared" si="72"/>
        <v>0.42975443383356071</v>
      </c>
      <c r="DD23" s="206">
        <f t="shared" si="73"/>
        <v>-0.20000000000000018</v>
      </c>
      <c r="DE23" s="122">
        <f t="shared" si="74"/>
        <v>0.41389089256247347</v>
      </c>
      <c r="DF23" s="122">
        <f t="shared" si="75"/>
        <v>0.39949212212154439</v>
      </c>
      <c r="DG23" s="206">
        <f t="shared" si="76"/>
        <v>1.4999999999999958</v>
      </c>
      <c r="DH23" s="122">
        <f t="shared" si="77"/>
        <v>0.64276876015020146</v>
      </c>
      <c r="DI23" s="122">
        <f t="shared" si="78"/>
        <v>0.6083648287875274</v>
      </c>
      <c r="DJ23" s="206">
        <f t="shared" si="79"/>
        <v>3.5000000000000031</v>
      </c>
      <c r="DK23" s="104">
        <v>0</v>
      </c>
    </row>
    <row r="24" spans="2:115" ht="13.5" customHeight="1">
      <c r="B24" s="54">
        <v>19</v>
      </c>
      <c r="C24" s="47" t="s">
        <v>143</v>
      </c>
      <c r="D24" s="102">
        <v>1516</v>
      </c>
      <c r="E24" s="103">
        <v>433</v>
      </c>
      <c r="F24" s="55">
        <f t="shared" si="0"/>
        <v>0.28562005277044855</v>
      </c>
      <c r="G24" s="102">
        <v>454</v>
      </c>
      <c r="H24" s="103">
        <v>161</v>
      </c>
      <c r="I24" s="55">
        <f t="shared" si="1"/>
        <v>0.35462555066079293</v>
      </c>
      <c r="J24" s="102">
        <v>1517</v>
      </c>
      <c r="K24" s="103">
        <v>918</v>
      </c>
      <c r="L24" s="55">
        <f t="shared" si="2"/>
        <v>0.60514172709294656</v>
      </c>
      <c r="M24" s="102">
        <v>1517</v>
      </c>
      <c r="N24" s="103">
        <v>173</v>
      </c>
      <c r="O24" s="55">
        <f t="shared" si="3"/>
        <v>0.11404087013843112</v>
      </c>
      <c r="P24" s="102">
        <v>1517</v>
      </c>
      <c r="Q24" s="103">
        <v>302</v>
      </c>
      <c r="R24" s="55">
        <f t="shared" si="4"/>
        <v>0.1990771259063942</v>
      </c>
      <c r="S24" s="102">
        <v>1517</v>
      </c>
      <c r="T24" s="103">
        <v>93</v>
      </c>
      <c r="U24" s="55">
        <f t="shared" si="5"/>
        <v>6.1305207646671064E-2</v>
      </c>
      <c r="V24" s="102">
        <v>1517</v>
      </c>
      <c r="W24" s="103">
        <v>638</v>
      </c>
      <c r="X24" s="55">
        <f t="shared" si="6"/>
        <v>0.4205669083717864</v>
      </c>
      <c r="Y24" s="102">
        <v>1185</v>
      </c>
      <c r="Z24" s="103">
        <v>507</v>
      </c>
      <c r="AA24" s="55">
        <f t="shared" si="7"/>
        <v>0.42784810126582279</v>
      </c>
      <c r="AB24" s="102">
        <v>1517</v>
      </c>
      <c r="AC24" s="103">
        <v>939</v>
      </c>
      <c r="AD24" s="55">
        <f t="shared" si="8"/>
        <v>0.61898483849703367</v>
      </c>
      <c r="AE24" s="57"/>
      <c r="AF24" s="96" t="s">
        <v>16</v>
      </c>
      <c r="AG24" s="150">
        <f t="shared" si="17"/>
        <v>0.25830050647158131</v>
      </c>
      <c r="AH24" s="96" t="s">
        <v>16</v>
      </c>
      <c r="AI24" s="150">
        <f t="shared" si="18"/>
        <v>0.39175856065002901</v>
      </c>
      <c r="AJ24" s="96" t="s">
        <v>16</v>
      </c>
      <c r="AK24" s="150">
        <f t="shared" si="19"/>
        <v>0.61744022503516172</v>
      </c>
      <c r="AL24" s="96" t="s">
        <v>16</v>
      </c>
      <c r="AM24" s="150">
        <f t="shared" si="20"/>
        <v>0.12046158176189135</v>
      </c>
      <c r="AN24" s="96" t="s">
        <v>16</v>
      </c>
      <c r="AO24" s="150">
        <f t="shared" si="21"/>
        <v>0.17018284106891701</v>
      </c>
      <c r="AP24" s="96" t="s">
        <v>16</v>
      </c>
      <c r="AQ24" s="150">
        <f t="shared" si="22"/>
        <v>4.810126582278481E-2</v>
      </c>
      <c r="AR24" s="96" t="s">
        <v>16</v>
      </c>
      <c r="AS24" s="150">
        <f t="shared" si="23"/>
        <v>0.41418120427687111</v>
      </c>
      <c r="AT24" s="96" t="s">
        <v>16</v>
      </c>
      <c r="AU24" s="150">
        <f t="shared" si="24"/>
        <v>0.41036645757675799</v>
      </c>
      <c r="AV24" s="96" t="s">
        <v>16</v>
      </c>
      <c r="AW24" s="150">
        <f t="shared" si="25"/>
        <v>0.65250422059651092</v>
      </c>
      <c r="AY24" s="48" t="str">
        <f t="shared" si="26"/>
        <v>藤井寺市</v>
      </c>
      <c r="AZ24" s="122">
        <f t="shared" si="80"/>
        <v>0.23949955317247543</v>
      </c>
      <c r="BA24" s="122">
        <f t="shared" si="27"/>
        <v>0.23469721767594107</v>
      </c>
      <c r="BB24" s="206">
        <f t="shared" si="28"/>
        <v>0.40000000000000036</v>
      </c>
      <c r="BC24" s="48" t="str">
        <f t="shared" si="9"/>
        <v>岬町</v>
      </c>
      <c r="BD24" s="122">
        <f t="shared" si="29"/>
        <v>0.38095238095238093</v>
      </c>
      <c r="BE24" s="122">
        <f t="shared" si="30"/>
        <v>0.57777777777777772</v>
      </c>
      <c r="BF24" s="206">
        <f t="shared" si="31"/>
        <v>-19.699999999999996</v>
      </c>
      <c r="BG24" s="48" t="str">
        <f t="shared" si="10"/>
        <v>大阪市</v>
      </c>
      <c r="BH24" s="122">
        <f t="shared" si="32"/>
        <v>0.6263173160591704</v>
      </c>
      <c r="BI24" s="122">
        <f t="shared" si="33"/>
        <v>0.62085572880634343</v>
      </c>
      <c r="BJ24" s="206">
        <f t="shared" si="34"/>
        <v>0.50000000000000044</v>
      </c>
      <c r="BK24" s="48" t="str">
        <f t="shared" si="11"/>
        <v>泉大津市</v>
      </c>
      <c r="BL24" s="122">
        <f t="shared" si="35"/>
        <v>0.13701149425287357</v>
      </c>
      <c r="BM24" s="122">
        <f t="shared" si="36"/>
        <v>0.12558356676003735</v>
      </c>
      <c r="BN24" s="206">
        <f t="shared" si="37"/>
        <v>1.100000000000001</v>
      </c>
      <c r="BO24" s="48" t="str">
        <f t="shared" si="12"/>
        <v>泉南市</v>
      </c>
      <c r="BP24" s="122">
        <f t="shared" si="38"/>
        <v>0.16790289952798382</v>
      </c>
      <c r="BQ24" s="122">
        <f t="shared" si="39"/>
        <v>0.16227758007117438</v>
      </c>
      <c r="BR24" s="206">
        <f t="shared" si="40"/>
        <v>0.60000000000000053</v>
      </c>
      <c r="BS24" s="48" t="str">
        <f t="shared" si="13"/>
        <v>能勢町</v>
      </c>
      <c r="BT24" s="122">
        <f t="shared" si="41"/>
        <v>5.2770448548812667E-2</v>
      </c>
      <c r="BU24" s="122">
        <f t="shared" si="42"/>
        <v>7.2386058981233251E-2</v>
      </c>
      <c r="BV24" s="206">
        <f t="shared" si="43"/>
        <v>-1.8999999999999997</v>
      </c>
      <c r="BW24" s="48" t="str">
        <f t="shared" si="14"/>
        <v>池田市</v>
      </c>
      <c r="BX24" s="122">
        <f t="shared" si="44"/>
        <v>0.42869155734947861</v>
      </c>
      <c r="BY24" s="122">
        <f t="shared" si="45"/>
        <v>0.44339125855713535</v>
      </c>
      <c r="BZ24" s="206">
        <f t="shared" si="46"/>
        <v>-1.4000000000000012</v>
      </c>
      <c r="CA24" s="48" t="str">
        <f t="shared" si="15"/>
        <v>泉南市</v>
      </c>
      <c r="CB24" s="122">
        <f t="shared" si="47"/>
        <v>0.41235392320534225</v>
      </c>
      <c r="CC24" s="122">
        <f t="shared" si="48"/>
        <v>0.40708729472774419</v>
      </c>
      <c r="CD24" s="206">
        <f t="shared" si="49"/>
        <v>0.50000000000000044</v>
      </c>
      <c r="CE24" s="48" t="str">
        <f t="shared" si="16"/>
        <v>藤井寺市</v>
      </c>
      <c r="CF24" s="122">
        <f t="shared" si="50"/>
        <v>0.63203334325692173</v>
      </c>
      <c r="CG24" s="122">
        <f t="shared" si="51"/>
        <v>0.6002616944717043</v>
      </c>
      <c r="CH24" s="206">
        <f t="shared" si="52"/>
        <v>3.2000000000000028</v>
      </c>
      <c r="CJ24" s="122">
        <f t="shared" si="53"/>
        <v>0.23727321146312969</v>
      </c>
      <c r="CK24" s="122">
        <f t="shared" si="54"/>
        <v>0.24049022325424993</v>
      </c>
      <c r="CL24" s="206">
        <f t="shared" si="55"/>
        <v>-0.30000000000000027</v>
      </c>
      <c r="CM24" s="122">
        <f t="shared" si="56"/>
        <v>0.3678449898850521</v>
      </c>
      <c r="CN24" s="122">
        <f t="shared" si="57"/>
        <v>0.37096641984753681</v>
      </c>
      <c r="CO24" s="206">
        <f t="shared" si="58"/>
        <v>-0.30000000000000027</v>
      </c>
      <c r="CP24" s="122">
        <f t="shared" si="59"/>
        <v>0.62640623121446848</v>
      </c>
      <c r="CQ24" s="122">
        <f t="shared" si="60"/>
        <v>0.62650230144629881</v>
      </c>
      <c r="CR24" s="206">
        <f t="shared" si="61"/>
        <v>-0.10000000000000009</v>
      </c>
      <c r="CS24" s="122">
        <f t="shared" si="62"/>
        <v>0.1383386650063336</v>
      </c>
      <c r="CT24" s="122">
        <f t="shared" si="63"/>
        <v>0.13558844512707724</v>
      </c>
      <c r="CU24" s="206">
        <f t="shared" si="64"/>
        <v>0.20000000000000018</v>
      </c>
      <c r="CV24" s="122">
        <f t="shared" si="65"/>
        <v>0.16583005200036069</v>
      </c>
      <c r="CW24" s="122">
        <f t="shared" si="66"/>
        <v>0.1679962906899044</v>
      </c>
      <c r="CX24" s="206">
        <f t="shared" si="67"/>
        <v>-0.20000000000000018</v>
      </c>
      <c r="CY24" s="122">
        <f t="shared" si="68"/>
        <v>4.8084437612181279E-2</v>
      </c>
      <c r="CZ24" s="122">
        <f t="shared" si="69"/>
        <v>5.1131223776382718E-2</v>
      </c>
      <c r="DA24" s="206">
        <f t="shared" si="70"/>
        <v>-0.2999999999999996</v>
      </c>
      <c r="DB24" s="122">
        <f t="shared" si="71"/>
        <v>0.42800012027543072</v>
      </c>
      <c r="DC24" s="122">
        <f t="shared" si="72"/>
        <v>0.42975443383356071</v>
      </c>
      <c r="DD24" s="206">
        <f t="shared" si="73"/>
        <v>-0.20000000000000018</v>
      </c>
      <c r="DE24" s="122">
        <f t="shared" si="74"/>
        <v>0.41389089256247347</v>
      </c>
      <c r="DF24" s="122">
        <f t="shared" si="75"/>
        <v>0.39949212212154439</v>
      </c>
      <c r="DG24" s="206">
        <f t="shared" si="76"/>
        <v>1.4999999999999958</v>
      </c>
      <c r="DH24" s="122">
        <f t="shared" si="77"/>
        <v>0.64276876015020146</v>
      </c>
      <c r="DI24" s="122">
        <f t="shared" si="78"/>
        <v>0.6083648287875274</v>
      </c>
      <c r="DJ24" s="206">
        <f t="shared" si="79"/>
        <v>3.5000000000000031</v>
      </c>
      <c r="DK24" s="104">
        <v>0</v>
      </c>
    </row>
    <row r="25" spans="2:115" ht="13.5" customHeight="1">
      <c r="B25" s="54">
        <v>20</v>
      </c>
      <c r="C25" s="47" t="s">
        <v>144</v>
      </c>
      <c r="D25" s="102">
        <v>2368</v>
      </c>
      <c r="E25" s="103">
        <v>593</v>
      </c>
      <c r="F25" s="55">
        <f t="shared" si="0"/>
        <v>0.25042229729729731</v>
      </c>
      <c r="G25" s="102">
        <v>687</v>
      </c>
      <c r="H25" s="103">
        <v>285</v>
      </c>
      <c r="I25" s="55">
        <f t="shared" si="1"/>
        <v>0.41484716157205243</v>
      </c>
      <c r="J25" s="102">
        <v>2369</v>
      </c>
      <c r="K25" s="103">
        <v>1460</v>
      </c>
      <c r="L25" s="55">
        <f t="shared" si="2"/>
        <v>0.61629379485014779</v>
      </c>
      <c r="M25" s="102">
        <v>2369</v>
      </c>
      <c r="N25" s="103">
        <v>353</v>
      </c>
      <c r="O25" s="55">
        <f t="shared" si="3"/>
        <v>0.14900802026171381</v>
      </c>
      <c r="P25" s="102">
        <v>2368</v>
      </c>
      <c r="Q25" s="103">
        <v>426</v>
      </c>
      <c r="R25" s="55">
        <f t="shared" si="4"/>
        <v>0.17989864864864866</v>
      </c>
      <c r="S25" s="102">
        <v>2368</v>
      </c>
      <c r="T25" s="103">
        <v>103</v>
      </c>
      <c r="U25" s="55">
        <f t="shared" si="5"/>
        <v>4.3496621621621621E-2</v>
      </c>
      <c r="V25" s="102">
        <v>2368</v>
      </c>
      <c r="W25" s="103">
        <v>1015</v>
      </c>
      <c r="X25" s="55">
        <f t="shared" si="6"/>
        <v>0.42863175675675674</v>
      </c>
      <c r="Y25" s="102">
        <v>1949</v>
      </c>
      <c r="Z25" s="103">
        <v>783</v>
      </c>
      <c r="AA25" s="55">
        <f t="shared" si="7"/>
        <v>0.40174448435094923</v>
      </c>
      <c r="AB25" s="102">
        <v>2367</v>
      </c>
      <c r="AC25" s="103">
        <v>1483</v>
      </c>
      <c r="AD25" s="55">
        <f t="shared" si="8"/>
        <v>0.62653147444021973</v>
      </c>
      <c r="AE25" s="57"/>
      <c r="AF25" s="96" t="s">
        <v>48</v>
      </c>
      <c r="AG25" s="150">
        <f t="shared" si="17"/>
        <v>0.24022346368715083</v>
      </c>
      <c r="AH25" s="96" t="s">
        <v>48</v>
      </c>
      <c r="AI25" s="150">
        <f t="shared" si="18"/>
        <v>0.38469493278179939</v>
      </c>
      <c r="AJ25" s="96" t="s">
        <v>48</v>
      </c>
      <c r="AK25" s="150">
        <f t="shared" si="19"/>
        <v>0.64976610834465065</v>
      </c>
      <c r="AL25" s="96" t="s">
        <v>48</v>
      </c>
      <c r="AM25" s="150">
        <f t="shared" si="20"/>
        <v>0.12856496152105024</v>
      </c>
      <c r="AN25" s="96" t="s">
        <v>48</v>
      </c>
      <c r="AO25" s="150">
        <f t="shared" si="21"/>
        <v>0.17778448536070027</v>
      </c>
      <c r="AP25" s="96" t="s">
        <v>48</v>
      </c>
      <c r="AQ25" s="150">
        <f t="shared" si="22"/>
        <v>5.5086024750980983E-2</v>
      </c>
      <c r="AR25" s="96" t="s">
        <v>48</v>
      </c>
      <c r="AS25" s="150">
        <f t="shared" si="23"/>
        <v>0.42212496226984608</v>
      </c>
      <c r="AT25" s="96" t="s">
        <v>48</v>
      </c>
      <c r="AU25" s="150">
        <f t="shared" si="24"/>
        <v>0.44032994032994033</v>
      </c>
      <c r="AV25" s="96" t="s">
        <v>48</v>
      </c>
      <c r="AW25" s="150">
        <f t="shared" si="25"/>
        <v>0.64483018867924524</v>
      </c>
      <c r="AY25" s="48" t="str">
        <f t="shared" si="26"/>
        <v>堺市</v>
      </c>
      <c r="AZ25" s="122">
        <f t="shared" si="80"/>
        <v>0.23760980880349508</v>
      </c>
      <c r="BA25" s="122">
        <f t="shared" si="27"/>
        <v>0.23921091333231909</v>
      </c>
      <c r="BB25" s="206">
        <f t="shared" si="28"/>
        <v>-0.10000000000000009</v>
      </c>
      <c r="BC25" s="48" t="str">
        <f t="shared" si="9"/>
        <v>枚方市</v>
      </c>
      <c r="BD25" s="122">
        <f t="shared" si="29"/>
        <v>0.37790252615463127</v>
      </c>
      <c r="BE25" s="122">
        <f t="shared" si="30"/>
        <v>0.39610194902548723</v>
      </c>
      <c r="BF25" s="206">
        <f t="shared" si="31"/>
        <v>-1.8000000000000016</v>
      </c>
      <c r="BG25" s="48" t="str">
        <f t="shared" si="10"/>
        <v>河内長野市</v>
      </c>
      <c r="BH25" s="122">
        <f t="shared" si="32"/>
        <v>0.6248009554140127</v>
      </c>
      <c r="BI25" s="122">
        <f t="shared" si="33"/>
        <v>0.63785093920420122</v>
      </c>
      <c r="BJ25" s="206">
        <f t="shared" si="34"/>
        <v>-1.3000000000000012</v>
      </c>
      <c r="BK25" s="48" t="str">
        <f t="shared" si="11"/>
        <v>松原市</v>
      </c>
      <c r="BL25" s="122">
        <f t="shared" si="35"/>
        <v>0.13698164513936098</v>
      </c>
      <c r="BM25" s="122">
        <f t="shared" si="36"/>
        <v>0.15875427269274592</v>
      </c>
      <c r="BN25" s="206">
        <f t="shared" si="37"/>
        <v>-2.1999999999999993</v>
      </c>
      <c r="BO25" s="48" t="str">
        <f t="shared" si="12"/>
        <v>八尾市</v>
      </c>
      <c r="BP25" s="122">
        <f t="shared" si="38"/>
        <v>0.16757108747558064</v>
      </c>
      <c r="BQ25" s="122">
        <f t="shared" si="39"/>
        <v>0.16609324949578835</v>
      </c>
      <c r="BR25" s="206">
        <f t="shared" si="40"/>
        <v>0.20000000000000018</v>
      </c>
      <c r="BS25" s="48" t="str">
        <f t="shared" si="13"/>
        <v>千早赤阪村</v>
      </c>
      <c r="BT25" s="122">
        <f t="shared" si="41"/>
        <v>5.2757793764988008E-2</v>
      </c>
      <c r="BU25" s="122">
        <f t="shared" si="42"/>
        <v>6.4425770308123242E-2</v>
      </c>
      <c r="BV25" s="206">
        <f t="shared" si="43"/>
        <v>-1.1000000000000003</v>
      </c>
      <c r="BW25" s="48" t="str">
        <f t="shared" si="14"/>
        <v>大阪狭山市</v>
      </c>
      <c r="BX25" s="122">
        <f t="shared" si="44"/>
        <v>0.42704460966542751</v>
      </c>
      <c r="BY25" s="122">
        <f t="shared" si="45"/>
        <v>0.452803738317757</v>
      </c>
      <c r="BZ25" s="206">
        <f t="shared" si="46"/>
        <v>-2.6000000000000023</v>
      </c>
      <c r="CA25" s="48" t="str">
        <f t="shared" si="15"/>
        <v>大東市</v>
      </c>
      <c r="CB25" s="122">
        <f t="shared" si="47"/>
        <v>0.41036645757675799</v>
      </c>
      <c r="CC25" s="122">
        <f t="shared" si="48"/>
        <v>0.37809917355371903</v>
      </c>
      <c r="CD25" s="206">
        <f t="shared" si="49"/>
        <v>3.1999999999999975</v>
      </c>
      <c r="CE25" s="48" t="str">
        <f t="shared" si="16"/>
        <v>高槻市</v>
      </c>
      <c r="CF25" s="122">
        <f t="shared" si="50"/>
        <v>0.6319404326336735</v>
      </c>
      <c r="CG25" s="122">
        <f t="shared" si="51"/>
        <v>0.60857218333113194</v>
      </c>
      <c r="CH25" s="206">
        <f t="shared" si="52"/>
        <v>2.300000000000002</v>
      </c>
      <c r="CJ25" s="122">
        <f t="shared" si="53"/>
        <v>0.23727321146312969</v>
      </c>
      <c r="CK25" s="122">
        <f t="shared" si="54"/>
        <v>0.24049022325424993</v>
      </c>
      <c r="CL25" s="206">
        <f t="shared" si="55"/>
        <v>-0.30000000000000027</v>
      </c>
      <c r="CM25" s="122">
        <f t="shared" si="56"/>
        <v>0.3678449898850521</v>
      </c>
      <c r="CN25" s="122">
        <f t="shared" si="57"/>
        <v>0.37096641984753681</v>
      </c>
      <c r="CO25" s="206">
        <f t="shared" si="58"/>
        <v>-0.30000000000000027</v>
      </c>
      <c r="CP25" s="122">
        <f t="shared" si="59"/>
        <v>0.62640623121446848</v>
      </c>
      <c r="CQ25" s="122">
        <f t="shared" si="60"/>
        <v>0.62650230144629881</v>
      </c>
      <c r="CR25" s="206">
        <f t="shared" si="61"/>
        <v>-0.10000000000000009</v>
      </c>
      <c r="CS25" s="122">
        <f t="shared" si="62"/>
        <v>0.1383386650063336</v>
      </c>
      <c r="CT25" s="122">
        <f t="shared" si="63"/>
        <v>0.13558844512707724</v>
      </c>
      <c r="CU25" s="206">
        <f t="shared" si="64"/>
        <v>0.20000000000000018</v>
      </c>
      <c r="CV25" s="122">
        <f t="shared" si="65"/>
        <v>0.16583005200036069</v>
      </c>
      <c r="CW25" s="122">
        <f t="shared" si="66"/>
        <v>0.1679962906899044</v>
      </c>
      <c r="CX25" s="206">
        <f t="shared" si="67"/>
        <v>-0.20000000000000018</v>
      </c>
      <c r="CY25" s="122">
        <f t="shared" si="68"/>
        <v>4.8084437612181279E-2</v>
      </c>
      <c r="CZ25" s="122">
        <f t="shared" si="69"/>
        <v>5.1131223776382718E-2</v>
      </c>
      <c r="DA25" s="206">
        <f t="shared" si="70"/>
        <v>-0.2999999999999996</v>
      </c>
      <c r="DB25" s="122">
        <f t="shared" si="71"/>
        <v>0.42800012027543072</v>
      </c>
      <c r="DC25" s="122">
        <f t="shared" si="72"/>
        <v>0.42975443383356071</v>
      </c>
      <c r="DD25" s="206">
        <f t="shared" si="73"/>
        <v>-0.20000000000000018</v>
      </c>
      <c r="DE25" s="122">
        <f t="shared" si="74"/>
        <v>0.41389089256247347</v>
      </c>
      <c r="DF25" s="122">
        <f t="shared" si="75"/>
        <v>0.39949212212154439</v>
      </c>
      <c r="DG25" s="206">
        <f t="shared" si="76"/>
        <v>1.4999999999999958</v>
      </c>
      <c r="DH25" s="122">
        <f t="shared" si="77"/>
        <v>0.64276876015020146</v>
      </c>
      <c r="DI25" s="122">
        <f t="shared" si="78"/>
        <v>0.6083648287875274</v>
      </c>
      <c r="DJ25" s="206">
        <f t="shared" si="79"/>
        <v>3.5000000000000031</v>
      </c>
      <c r="DK25" s="104">
        <v>0</v>
      </c>
    </row>
    <row r="26" spans="2:115" ht="13.5" customHeight="1">
      <c r="B26" s="54">
        <v>21</v>
      </c>
      <c r="C26" s="47" t="s">
        <v>145</v>
      </c>
      <c r="D26" s="102">
        <v>1817</v>
      </c>
      <c r="E26" s="103">
        <v>480</v>
      </c>
      <c r="F26" s="55">
        <f t="shared" si="0"/>
        <v>0.26417171161254815</v>
      </c>
      <c r="G26" s="102">
        <v>563</v>
      </c>
      <c r="H26" s="103">
        <v>248</v>
      </c>
      <c r="I26" s="55">
        <f t="shared" si="1"/>
        <v>0.4404973357015986</v>
      </c>
      <c r="J26" s="102">
        <v>1817</v>
      </c>
      <c r="K26" s="103">
        <v>1208</v>
      </c>
      <c r="L26" s="55">
        <f t="shared" si="2"/>
        <v>0.66483214089157949</v>
      </c>
      <c r="M26" s="102">
        <v>1817</v>
      </c>
      <c r="N26" s="103">
        <v>300</v>
      </c>
      <c r="O26" s="55">
        <f t="shared" si="3"/>
        <v>0.1651073197578426</v>
      </c>
      <c r="P26" s="102">
        <v>1817</v>
      </c>
      <c r="Q26" s="103">
        <v>331</v>
      </c>
      <c r="R26" s="55">
        <f t="shared" si="4"/>
        <v>0.18216840946615301</v>
      </c>
      <c r="S26" s="102">
        <v>1817</v>
      </c>
      <c r="T26" s="103">
        <v>88</v>
      </c>
      <c r="U26" s="55">
        <f t="shared" si="5"/>
        <v>4.8431480462300495E-2</v>
      </c>
      <c r="V26" s="102">
        <v>1816</v>
      </c>
      <c r="W26" s="103">
        <v>787</v>
      </c>
      <c r="X26" s="55">
        <f t="shared" si="6"/>
        <v>0.43337004405286345</v>
      </c>
      <c r="Y26" s="102">
        <v>1467</v>
      </c>
      <c r="Z26" s="103">
        <v>555</v>
      </c>
      <c r="AA26" s="55">
        <f t="shared" si="7"/>
        <v>0.3783231083844581</v>
      </c>
      <c r="AB26" s="102">
        <v>1817</v>
      </c>
      <c r="AC26" s="103">
        <v>1124</v>
      </c>
      <c r="AD26" s="55">
        <f t="shared" si="8"/>
        <v>0.6186020913593836</v>
      </c>
      <c r="AE26" s="57"/>
      <c r="AF26" s="96" t="s">
        <v>4</v>
      </c>
      <c r="AG26" s="150">
        <f t="shared" si="17"/>
        <v>0.20107794361525705</v>
      </c>
      <c r="AH26" s="96" t="s">
        <v>4</v>
      </c>
      <c r="AI26" s="150">
        <f t="shared" si="18"/>
        <v>0.37781731909845789</v>
      </c>
      <c r="AJ26" s="96" t="s">
        <v>4</v>
      </c>
      <c r="AK26" s="150">
        <f t="shared" si="19"/>
        <v>0.63917098445595855</v>
      </c>
      <c r="AL26" s="96" t="s">
        <v>4</v>
      </c>
      <c r="AM26" s="150">
        <f t="shared" si="20"/>
        <v>0.16832504145936983</v>
      </c>
      <c r="AN26" s="96" t="s">
        <v>4</v>
      </c>
      <c r="AO26" s="150">
        <f t="shared" si="21"/>
        <v>0.14424870466321243</v>
      </c>
      <c r="AP26" s="96" t="s">
        <v>4</v>
      </c>
      <c r="AQ26" s="150">
        <f t="shared" si="22"/>
        <v>3.4196891191709843E-2</v>
      </c>
      <c r="AR26" s="96" t="s">
        <v>4</v>
      </c>
      <c r="AS26" s="150">
        <f t="shared" si="23"/>
        <v>0.46517412935323382</v>
      </c>
      <c r="AT26" s="96" t="s">
        <v>4</v>
      </c>
      <c r="AU26" s="150">
        <f t="shared" si="24"/>
        <v>0.43374520664678312</v>
      </c>
      <c r="AV26" s="96" t="s">
        <v>4</v>
      </c>
      <c r="AW26" s="150">
        <f t="shared" si="25"/>
        <v>0.6514617458013684</v>
      </c>
      <c r="AY26" s="48" t="str">
        <f t="shared" si="26"/>
        <v>泉大津市</v>
      </c>
      <c r="AZ26" s="122">
        <f t="shared" si="80"/>
        <v>0.23597056117755288</v>
      </c>
      <c r="BA26" s="122">
        <f t="shared" si="27"/>
        <v>0.24579439252336449</v>
      </c>
      <c r="BB26" s="206">
        <f t="shared" si="28"/>
        <v>-1.0000000000000009</v>
      </c>
      <c r="BC26" s="48" t="str">
        <f t="shared" si="9"/>
        <v>箕面市</v>
      </c>
      <c r="BD26" s="122">
        <f t="shared" si="29"/>
        <v>0.37781731909845789</v>
      </c>
      <c r="BE26" s="122">
        <f t="shared" si="30"/>
        <v>0.3828470380194518</v>
      </c>
      <c r="BF26" s="206">
        <f t="shared" si="31"/>
        <v>-0.50000000000000044</v>
      </c>
      <c r="BG26" s="48" t="str">
        <f t="shared" si="10"/>
        <v>岸和田市</v>
      </c>
      <c r="BH26" s="122">
        <f t="shared" si="32"/>
        <v>0.62455892731122087</v>
      </c>
      <c r="BI26" s="122">
        <f t="shared" si="33"/>
        <v>0.62494161606725829</v>
      </c>
      <c r="BJ26" s="206">
        <f t="shared" si="34"/>
        <v>0</v>
      </c>
      <c r="BK26" s="48" t="str">
        <f t="shared" si="11"/>
        <v>門真市</v>
      </c>
      <c r="BL26" s="122">
        <f t="shared" si="35"/>
        <v>0.13471502590673576</v>
      </c>
      <c r="BM26" s="122">
        <f t="shared" si="36"/>
        <v>0.12744630071599045</v>
      </c>
      <c r="BN26" s="206">
        <f t="shared" si="37"/>
        <v>0.80000000000000071</v>
      </c>
      <c r="BO26" s="48" t="str">
        <f t="shared" si="12"/>
        <v>柏原市</v>
      </c>
      <c r="BP26" s="122">
        <f t="shared" si="38"/>
        <v>0.16737993342843557</v>
      </c>
      <c r="BQ26" s="122">
        <f t="shared" si="39"/>
        <v>0.17254712421459642</v>
      </c>
      <c r="BR26" s="206">
        <f t="shared" si="40"/>
        <v>-0.59999999999999776</v>
      </c>
      <c r="BS26" s="48" t="str">
        <f t="shared" si="13"/>
        <v>堺市</v>
      </c>
      <c r="BT26" s="122">
        <f t="shared" si="41"/>
        <v>5.0671550671550672E-2</v>
      </c>
      <c r="BU26" s="122">
        <f t="shared" si="42"/>
        <v>5.3862149414211087E-2</v>
      </c>
      <c r="BV26" s="206">
        <f t="shared" si="43"/>
        <v>-0.30000000000000027</v>
      </c>
      <c r="BW26" s="48" t="str">
        <f t="shared" si="14"/>
        <v>茨木市</v>
      </c>
      <c r="BX26" s="122">
        <f t="shared" si="44"/>
        <v>0.42521050024764734</v>
      </c>
      <c r="BY26" s="122">
        <f t="shared" si="45"/>
        <v>0.42591145833333333</v>
      </c>
      <c r="BZ26" s="206">
        <f t="shared" si="46"/>
        <v>-0.10000000000000009</v>
      </c>
      <c r="CA26" s="48" t="str">
        <f t="shared" si="15"/>
        <v>阪南市</v>
      </c>
      <c r="CB26" s="122">
        <f t="shared" si="47"/>
        <v>0.41004184100418412</v>
      </c>
      <c r="CC26" s="122">
        <f t="shared" si="48"/>
        <v>0.38170347003154576</v>
      </c>
      <c r="CD26" s="206">
        <f t="shared" si="49"/>
        <v>2.7999999999999972</v>
      </c>
      <c r="CE26" s="48" t="str">
        <f t="shared" si="16"/>
        <v>貝塚市</v>
      </c>
      <c r="CF26" s="122">
        <f t="shared" si="50"/>
        <v>0.63058252427184469</v>
      </c>
      <c r="CG26" s="122">
        <f t="shared" si="51"/>
        <v>0.58624031007751942</v>
      </c>
      <c r="CH26" s="206">
        <f t="shared" si="52"/>
        <v>4.5000000000000036</v>
      </c>
      <c r="CJ26" s="122">
        <f t="shared" si="53"/>
        <v>0.23727321146312969</v>
      </c>
      <c r="CK26" s="122">
        <f t="shared" si="54"/>
        <v>0.24049022325424993</v>
      </c>
      <c r="CL26" s="206">
        <f t="shared" si="55"/>
        <v>-0.30000000000000027</v>
      </c>
      <c r="CM26" s="122">
        <f t="shared" si="56"/>
        <v>0.3678449898850521</v>
      </c>
      <c r="CN26" s="122">
        <f t="shared" si="57"/>
        <v>0.37096641984753681</v>
      </c>
      <c r="CO26" s="206">
        <f t="shared" si="58"/>
        <v>-0.30000000000000027</v>
      </c>
      <c r="CP26" s="122">
        <f t="shared" si="59"/>
        <v>0.62640623121446848</v>
      </c>
      <c r="CQ26" s="122">
        <f t="shared" si="60"/>
        <v>0.62650230144629881</v>
      </c>
      <c r="CR26" s="206">
        <f t="shared" si="61"/>
        <v>-0.10000000000000009</v>
      </c>
      <c r="CS26" s="122">
        <f t="shared" si="62"/>
        <v>0.1383386650063336</v>
      </c>
      <c r="CT26" s="122">
        <f t="shared" si="63"/>
        <v>0.13558844512707724</v>
      </c>
      <c r="CU26" s="206">
        <f t="shared" si="64"/>
        <v>0.20000000000000018</v>
      </c>
      <c r="CV26" s="122">
        <f t="shared" si="65"/>
        <v>0.16583005200036069</v>
      </c>
      <c r="CW26" s="122">
        <f t="shared" si="66"/>
        <v>0.1679962906899044</v>
      </c>
      <c r="CX26" s="206">
        <f t="shared" si="67"/>
        <v>-0.20000000000000018</v>
      </c>
      <c r="CY26" s="122">
        <f t="shared" si="68"/>
        <v>4.8084437612181279E-2</v>
      </c>
      <c r="CZ26" s="122">
        <f t="shared" si="69"/>
        <v>5.1131223776382718E-2</v>
      </c>
      <c r="DA26" s="206">
        <f t="shared" si="70"/>
        <v>-0.2999999999999996</v>
      </c>
      <c r="DB26" s="122">
        <f t="shared" si="71"/>
        <v>0.42800012027543072</v>
      </c>
      <c r="DC26" s="122">
        <f t="shared" si="72"/>
        <v>0.42975443383356071</v>
      </c>
      <c r="DD26" s="206">
        <f t="shared" si="73"/>
        <v>-0.20000000000000018</v>
      </c>
      <c r="DE26" s="122">
        <f t="shared" si="74"/>
        <v>0.41389089256247347</v>
      </c>
      <c r="DF26" s="122">
        <f t="shared" si="75"/>
        <v>0.39949212212154439</v>
      </c>
      <c r="DG26" s="206">
        <f t="shared" si="76"/>
        <v>1.4999999999999958</v>
      </c>
      <c r="DH26" s="122">
        <f t="shared" si="77"/>
        <v>0.64276876015020146</v>
      </c>
      <c r="DI26" s="122">
        <f t="shared" si="78"/>
        <v>0.6083648287875274</v>
      </c>
      <c r="DJ26" s="206">
        <f t="shared" si="79"/>
        <v>3.5000000000000031</v>
      </c>
      <c r="DK26" s="104">
        <v>0</v>
      </c>
    </row>
    <row r="27" spans="2:115" ht="13.5" customHeight="1">
      <c r="B27" s="54">
        <v>22</v>
      </c>
      <c r="C27" s="47" t="s">
        <v>63</v>
      </c>
      <c r="D27" s="102">
        <v>1939</v>
      </c>
      <c r="E27" s="103">
        <v>503</v>
      </c>
      <c r="F27" s="55">
        <f t="shared" si="0"/>
        <v>0.259412068076328</v>
      </c>
      <c r="G27" s="102">
        <v>682</v>
      </c>
      <c r="H27" s="103">
        <v>244</v>
      </c>
      <c r="I27" s="55">
        <f t="shared" si="1"/>
        <v>0.35777126099706746</v>
      </c>
      <c r="J27" s="102">
        <v>1939</v>
      </c>
      <c r="K27" s="103">
        <v>1192</v>
      </c>
      <c r="L27" s="55">
        <f t="shared" si="2"/>
        <v>0.61474987106756063</v>
      </c>
      <c r="M27" s="102">
        <v>1939</v>
      </c>
      <c r="N27" s="103">
        <v>326</v>
      </c>
      <c r="O27" s="55">
        <f t="shared" si="3"/>
        <v>0.16812790097988653</v>
      </c>
      <c r="P27" s="102">
        <v>1940</v>
      </c>
      <c r="Q27" s="103">
        <v>353</v>
      </c>
      <c r="R27" s="55">
        <f t="shared" si="4"/>
        <v>0.18195876288659793</v>
      </c>
      <c r="S27" s="102">
        <v>1940</v>
      </c>
      <c r="T27" s="103">
        <v>99</v>
      </c>
      <c r="U27" s="55">
        <f t="shared" si="5"/>
        <v>5.1030927835051546E-2</v>
      </c>
      <c r="V27" s="102">
        <v>1914</v>
      </c>
      <c r="W27" s="103">
        <v>800</v>
      </c>
      <c r="X27" s="55">
        <f t="shared" si="6"/>
        <v>0.41797283176593519</v>
      </c>
      <c r="Y27" s="102">
        <v>1613</v>
      </c>
      <c r="Z27" s="103">
        <v>734</v>
      </c>
      <c r="AA27" s="55">
        <f t="shared" si="7"/>
        <v>0.45505269683818972</v>
      </c>
      <c r="AB27" s="102">
        <v>1940</v>
      </c>
      <c r="AC27" s="103">
        <v>1214</v>
      </c>
      <c r="AD27" s="55">
        <f t="shared" si="8"/>
        <v>0.62577319587628866</v>
      </c>
      <c r="AE27" s="57"/>
      <c r="AF27" s="96" t="s">
        <v>22</v>
      </c>
      <c r="AG27" s="150">
        <f t="shared" si="17"/>
        <v>0.23385939741750358</v>
      </c>
      <c r="AH27" s="96" t="s">
        <v>22</v>
      </c>
      <c r="AI27" s="150">
        <f t="shared" si="18"/>
        <v>0.40476190476190477</v>
      </c>
      <c r="AJ27" s="96" t="s">
        <v>22</v>
      </c>
      <c r="AK27" s="150">
        <f t="shared" si="19"/>
        <v>0.61150737042320491</v>
      </c>
      <c r="AL27" s="96" t="s">
        <v>22</v>
      </c>
      <c r="AM27" s="150">
        <f t="shared" si="20"/>
        <v>0.12553495007132667</v>
      </c>
      <c r="AN27" s="96" t="s">
        <v>22</v>
      </c>
      <c r="AO27" s="150">
        <f t="shared" si="21"/>
        <v>0.16737993342843557</v>
      </c>
      <c r="AP27" s="96" t="s">
        <v>22</v>
      </c>
      <c r="AQ27" s="150">
        <f t="shared" si="22"/>
        <v>5.4683785068949123E-2</v>
      </c>
      <c r="AR27" s="96" t="s">
        <v>22</v>
      </c>
      <c r="AS27" s="150">
        <f t="shared" si="23"/>
        <v>0.42483349191246433</v>
      </c>
      <c r="AT27" s="96" t="s">
        <v>22</v>
      </c>
      <c r="AU27" s="150">
        <f t="shared" si="24"/>
        <v>0.40640703517587939</v>
      </c>
      <c r="AV27" s="96" t="s">
        <v>22</v>
      </c>
      <c r="AW27" s="150">
        <f t="shared" si="25"/>
        <v>0.61436043747028057</v>
      </c>
      <c r="AY27" s="48" t="str">
        <f t="shared" si="26"/>
        <v>柏原市</v>
      </c>
      <c r="AZ27" s="122">
        <f t="shared" si="80"/>
        <v>0.23385939741750358</v>
      </c>
      <c r="BA27" s="122">
        <f t="shared" si="27"/>
        <v>0.2525497814473045</v>
      </c>
      <c r="BB27" s="206">
        <f t="shared" si="28"/>
        <v>-1.899999999999999</v>
      </c>
      <c r="BC27" s="48" t="str">
        <f t="shared" si="9"/>
        <v>茨木市</v>
      </c>
      <c r="BD27" s="122">
        <f t="shared" si="29"/>
        <v>0.37575114881583599</v>
      </c>
      <c r="BE27" s="122">
        <f t="shared" si="30"/>
        <v>0.35991140642303432</v>
      </c>
      <c r="BF27" s="206">
        <f t="shared" si="31"/>
        <v>1.6000000000000014</v>
      </c>
      <c r="BG27" s="48" t="str">
        <f t="shared" si="10"/>
        <v>豊中市</v>
      </c>
      <c r="BH27" s="122">
        <f t="shared" si="32"/>
        <v>0.6216666666666667</v>
      </c>
      <c r="BI27" s="122">
        <f t="shared" si="33"/>
        <v>0.61030270844397239</v>
      </c>
      <c r="BJ27" s="206">
        <f t="shared" si="34"/>
        <v>1.2000000000000011</v>
      </c>
      <c r="BK27" s="48" t="str">
        <f t="shared" si="11"/>
        <v>吹田市</v>
      </c>
      <c r="BL27" s="122">
        <f t="shared" si="35"/>
        <v>0.13303437967115098</v>
      </c>
      <c r="BM27" s="122">
        <f t="shared" si="36"/>
        <v>0.13358240518821374</v>
      </c>
      <c r="BN27" s="206">
        <f t="shared" si="37"/>
        <v>-0.10000000000000009</v>
      </c>
      <c r="BO27" s="48" t="str">
        <f t="shared" si="12"/>
        <v>阪南市</v>
      </c>
      <c r="BP27" s="122">
        <f t="shared" si="38"/>
        <v>0.16321009918845808</v>
      </c>
      <c r="BQ27" s="122">
        <f t="shared" si="39"/>
        <v>0.16842105263157894</v>
      </c>
      <c r="BR27" s="206">
        <f t="shared" si="40"/>
        <v>-0.50000000000000044</v>
      </c>
      <c r="BS27" s="48" t="str">
        <f t="shared" si="13"/>
        <v>大阪市</v>
      </c>
      <c r="BT27" s="122">
        <f t="shared" si="41"/>
        <v>4.9433150426647976E-2</v>
      </c>
      <c r="BU27" s="122">
        <f t="shared" si="42"/>
        <v>5.0792890591741163E-2</v>
      </c>
      <c r="BV27" s="206">
        <f t="shared" si="43"/>
        <v>-0.19999999999999948</v>
      </c>
      <c r="BW27" s="48" t="str">
        <f t="shared" si="14"/>
        <v>柏原市</v>
      </c>
      <c r="BX27" s="122">
        <f t="shared" si="44"/>
        <v>0.42483349191246433</v>
      </c>
      <c r="BY27" s="122">
        <f t="shared" si="45"/>
        <v>0.41807636539391008</v>
      </c>
      <c r="BZ27" s="206">
        <f t="shared" si="46"/>
        <v>0.70000000000000062</v>
      </c>
      <c r="CA27" s="48" t="str">
        <f t="shared" si="15"/>
        <v>池田市</v>
      </c>
      <c r="CB27" s="122">
        <f t="shared" si="47"/>
        <v>0.40865182696346075</v>
      </c>
      <c r="CC27" s="122">
        <f t="shared" si="48"/>
        <v>0.38747553816046965</v>
      </c>
      <c r="CD27" s="206">
        <f t="shared" si="49"/>
        <v>2.1999999999999966</v>
      </c>
      <c r="CE27" s="48" t="str">
        <f t="shared" si="16"/>
        <v>守口市</v>
      </c>
      <c r="CF27" s="122">
        <f t="shared" si="50"/>
        <v>0.62987012987012991</v>
      </c>
      <c r="CG27" s="122">
        <f t="shared" si="51"/>
        <v>0.56465005931198098</v>
      </c>
      <c r="CH27" s="206">
        <f t="shared" si="52"/>
        <v>6.5000000000000053</v>
      </c>
      <c r="CJ27" s="122">
        <f t="shared" si="53"/>
        <v>0.23727321146312969</v>
      </c>
      <c r="CK27" s="122">
        <f t="shared" si="54"/>
        <v>0.24049022325424993</v>
      </c>
      <c r="CL27" s="206">
        <f t="shared" si="55"/>
        <v>-0.30000000000000027</v>
      </c>
      <c r="CM27" s="122">
        <f t="shared" si="56"/>
        <v>0.3678449898850521</v>
      </c>
      <c r="CN27" s="122">
        <f t="shared" si="57"/>
        <v>0.37096641984753681</v>
      </c>
      <c r="CO27" s="206">
        <f t="shared" si="58"/>
        <v>-0.30000000000000027</v>
      </c>
      <c r="CP27" s="122">
        <f t="shared" si="59"/>
        <v>0.62640623121446848</v>
      </c>
      <c r="CQ27" s="122">
        <f t="shared" si="60"/>
        <v>0.62650230144629881</v>
      </c>
      <c r="CR27" s="206">
        <f t="shared" si="61"/>
        <v>-0.10000000000000009</v>
      </c>
      <c r="CS27" s="122">
        <f t="shared" si="62"/>
        <v>0.1383386650063336</v>
      </c>
      <c r="CT27" s="122">
        <f t="shared" si="63"/>
        <v>0.13558844512707724</v>
      </c>
      <c r="CU27" s="206">
        <f t="shared" si="64"/>
        <v>0.20000000000000018</v>
      </c>
      <c r="CV27" s="122">
        <f t="shared" si="65"/>
        <v>0.16583005200036069</v>
      </c>
      <c r="CW27" s="122">
        <f t="shared" si="66"/>
        <v>0.1679962906899044</v>
      </c>
      <c r="CX27" s="206">
        <f t="shared" si="67"/>
        <v>-0.20000000000000018</v>
      </c>
      <c r="CY27" s="122">
        <f t="shared" si="68"/>
        <v>4.8084437612181279E-2</v>
      </c>
      <c r="CZ27" s="122">
        <f t="shared" si="69"/>
        <v>5.1131223776382718E-2</v>
      </c>
      <c r="DA27" s="206">
        <f t="shared" si="70"/>
        <v>-0.2999999999999996</v>
      </c>
      <c r="DB27" s="122">
        <f t="shared" si="71"/>
        <v>0.42800012027543072</v>
      </c>
      <c r="DC27" s="122">
        <f t="shared" si="72"/>
        <v>0.42975443383356071</v>
      </c>
      <c r="DD27" s="206">
        <f t="shared" si="73"/>
        <v>-0.20000000000000018</v>
      </c>
      <c r="DE27" s="122">
        <f t="shared" si="74"/>
        <v>0.41389089256247347</v>
      </c>
      <c r="DF27" s="122">
        <f t="shared" si="75"/>
        <v>0.39949212212154439</v>
      </c>
      <c r="DG27" s="206">
        <f t="shared" si="76"/>
        <v>1.4999999999999958</v>
      </c>
      <c r="DH27" s="122">
        <f t="shared" si="77"/>
        <v>0.64276876015020146</v>
      </c>
      <c r="DI27" s="122">
        <f t="shared" si="78"/>
        <v>0.6083648287875274</v>
      </c>
      <c r="DJ27" s="206">
        <f t="shared" si="79"/>
        <v>3.5000000000000031</v>
      </c>
      <c r="DK27" s="104">
        <v>0</v>
      </c>
    </row>
    <row r="28" spans="2:115" ht="13.5" customHeight="1">
      <c r="B28" s="54">
        <v>23</v>
      </c>
      <c r="C28" s="47" t="s">
        <v>146</v>
      </c>
      <c r="D28" s="102">
        <v>3172</v>
      </c>
      <c r="E28" s="103">
        <v>811</v>
      </c>
      <c r="F28" s="55">
        <f t="shared" si="0"/>
        <v>0.25567465321563682</v>
      </c>
      <c r="G28" s="102">
        <v>768</v>
      </c>
      <c r="H28" s="103">
        <v>256</v>
      </c>
      <c r="I28" s="55">
        <f t="shared" si="1"/>
        <v>0.33333333333333331</v>
      </c>
      <c r="J28" s="102">
        <v>3172</v>
      </c>
      <c r="K28" s="103">
        <v>1946</v>
      </c>
      <c r="L28" s="55">
        <f t="shared" si="2"/>
        <v>0.61349306431273642</v>
      </c>
      <c r="M28" s="102">
        <v>3172</v>
      </c>
      <c r="N28" s="103">
        <v>448</v>
      </c>
      <c r="O28" s="55">
        <f t="shared" si="3"/>
        <v>0.14123581336696092</v>
      </c>
      <c r="P28" s="102">
        <v>3172</v>
      </c>
      <c r="Q28" s="103">
        <v>538</v>
      </c>
      <c r="R28" s="55">
        <f t="shared" si="4"/>
        <v>0.16960907944514503</v>
      </c>
      <c r="S28" s="102">
        <v>3171</v>
      </c>
      <c r="T28" s="103">
        <v>172</v>
      </c>
      <c r="U28" s="55">
        <f t="shared" si="5"/>
        <v>5.4241564175339013E-2</v>
      </c>
      <c r="V28" s="102">
        <v>3170</v>
      </c>
      <c r="W28" s="103">
        <v>1361</v>
      </c>
      <c r="X28" s="55">
        <f t="shared" si="6"/>
        <v>0.42933753943217667</v>
      </c>
      <c r="Y28" s="102">
        <v>2674</v>
      </c>
      <c r="Z28" s="103">
        <v>1142</v>
      </c>
      <c r="AA28" s="55">
        <f t="shared" si="7"/>
        <v>0.42707554225878835</v>
      </c>
      <c r="AB28" s="102">
        <v>3171</v>
      </c>
      <c r="AC28" s="103">
        <v>1934</v>
      </c>
      <c r="AD28" s="55">
        <f t="shared" si="8"/>
        <v>0.60990223904131191</v>
      </c>
      <c r="AE28" s="57"/>
      <c r="AF28" s="96" t="s">
        <v>28</v>
      </c>
      <c r="AG28" s="150">
        <f t="shared" si="17"/>
        <v>0.2420618556701031</v>
      </c>
      <c r="AH28" s="96" t="s">
        <v>28</v>
      </c>
      <c r="AI28" s="150">
        <f t="shared" si="18"/>
        <v>0.42131979695431471</v>
      </c>
      <c r="AJ28" s="96" t="s">
        <v>28</v>
      </c>
      <c r="AK28" s="150">
        <f t="shared" si="19"/>
        <v>0.56674907292954269</v>
      </c>
      <c r="AL28" s="96" t="s">
        <v>28</v>
      </c>
      <c r="AM28" s="150">
        <f t="shared" si="20"/>
        <v>0.12587556654305726</v>
      </c>
      <c r="AN28" s="96" t="s">
        <v>28</v>
      </c>
      <c r="AO28" s="150">
        <f t="shared" si="21"/>
        <v>0.15883807169344871</v>
      </c>
      <c r="AP28" s="96" t="s">
        <v>28</v>
      </c>
      <c r="AQ28" s="150">
        <f t="shared" si="22"/>
        <v>4.8413679439637411E-2</v>
      </c>
      <c r="AR28" s="96" t="s">
        <v>28</v>
      </c>
      <c r="AS28" s="150">
        <f t="shared" si="23"/>
        <v>0.42274412855377008</v>
      </c>
      <c r="AT28" s="96" t="s">
        <v>28</v>
      </c>
      <c r="AU28" s="150">
        <f t="shared" si="24"/>
        <v>0.37855201383741044</v>
      </c>
      <c r="AV28" s="96" t="s">
        <v>28</v>
      </c>
      <c r="AW28" s="150">
        <f t="shared" si="25"/>
        <v>0.62353183597774575</v>
      </c>
      <c r="AY28" s="48" t="str">
        <f t="shared" si="26"/>
        <v>四條畷市</v>
      </c>
      <c r="AZ28" s="122">
        <f t="shared" si="80"/>
        <v>0.23239875389408099</v>
      </c>
      <c r="BA28" s="122">
        <f t="shared" si="27"/>
        <v>0.25351213282247764</v>
      </c>
      <c r="BB28" s="206">
        <f t="shared" si="28"/>
        <v>-2.1999999999999993</v>
      </c>
      <c r="BC28" s="48" t="str">
        <f t="shared" si="9"/>
        <v>高槻市</v>
      </c>
      <c r="BD28" s="122">
        <f t="shared" si="29"/>
        <v>0.37395701643489254</v>
      </c>
      <c r="BE28" s="122">
        <f t="shared" si="30"/>
        <v>0.37574040690187999</v>
      </c>
      <c r="BF28" s="206">
        <f t="shared" si="31"/>
        <v>-0.20000000000000018</v>
      </c>
      <c r="BG28" s="48" t="str">
        <f t="shared" si="10"/>
        <v>摂津市</v>
      </c>
      <c r="BH28" s="122">
        <f t="shared" si="32"/>
        <v>0.62116228070175439</v>
      </c>
      <c r="BI28" s="122">
        <f t="shared" si="33"/>
        <v>0.63861094761624482</v>
      </c>
      <c r="BJ28" s="206">
        <f t="shared" si="34"/>
        <v>-1.8000000000000016</v>
      </c>
      <c r="BK28" s="48" t="str">
        <f t="shared" si="11"/>
        <v>八尾市</v>
      </c>
      <c r="BL28" s="122">
        <f t="shared" si="35"/>
        <v>0.13290658565693828</v>
      </c>
      <c r="BM28" s="122">
        <f t="shared" si="36"/>
        <v>0.12751598389770305</v>
      </c>
      <c r="BN28" s="206">
        <f t="shared" si="37"/>
        <v>0.50000000000000044</v>
      </c>
      <c r="BO28" s="48" t="str">
        <f t="shared" si="12"/>
        <v>池田市</v>
      </c>
      <c r="BP28" s="122">
        <f t="shared" si="38"/>
        <v>0.16212579885637404</v>
      </c>
      <c r="BQ28" s="122">
        <f t="shared" si="39"/>
        <v>0.16482359136387573</v>
      </c>
      <c r="BR28" s="206">
        <f t="shared" si="40"/>
        <v>-0.30000000000000027</v>
      </c>
      <c r="BS28" s="48" t="str">
        <f t="shared" si="13"/>
        <v>富田林市</v>
      </c>
      <c r="BT28" s="122">
        <f t="shared" si="41"/>
        <v>4.9358556207871274E-2</v>
      </c>
      <c r="BU28" s="122">
        <f t="shared" si="42"/>
        <v>5.0968172713109279E-2</v>
      </c>
      <c r="BV28" s="206">
        <f t="shared" si="43"/>
        <v>-0.19999999999999948</v>
      </c>
      <c r="BW28" s="48" t="str">
        <f t="shared" si="14"/>
        <v>高石市</v>
      </c>
      <c r="BX28" s="122">
        <f t="shared" si="44"/>
        <v>0.42284569138276551</v>
      </c>
      <c r="BY28" s="122">
        <f t="shared" si="45"/>
        <v>0.44097995545657015</v>
      </c>
      <c r="BZ28" s="206">
        <f t="shared" si="46"/>
        <v>-1.8000000000000016</v>
      </c>
      <c r="CA28" s="48" t="str">
        <f t="shared" si="15"/>
        <v>忠岡町</v>
      </c>
      <c r="CB28" s="122">
        <f t="shared" si="47"/>
        <v>0.40712468193384221</v>
      </c>
      <c r="CC28" s="122">
        <f t="shared" si="48"/>
        <v>0.4086687306501548</v>
      </c>
      <c r="CD28" s="206">
        <f t="shared" si="49"/>
        <v>-0.20000000000000018</v>
      </c>
      <c r="CE28" s="48" t="str">
        <f t="shared" si="16"/>
        <v>岸和田市</v>
      </c>
      <c r="CF28" s="122">
        <f t="shared" si="50"/>
        <v>0.62902846389084921</v>
      </c>
      <c r="CG28" s="122">
        <f t="shared" si="51"/>
        <v>0.59985984583041341</v>
      </c>
      <c r="CH28" s="206">
        <f t="shared" si="52"/>
        <v>2.9000000000000026</v>
      </c>
      <c r="CJ28" s="122">
        <f t="shared" si="53"/>
        <v>0.23727321146312969</v>
      </c>
      <c r="CK28" s="122">
        <f t="shared" si="54"/>
        <v>0.24049022325424993</v>
      </c>
      <c r="CL28" s="206">
        <f t="shared" si="55"/>
        <v>-0.30000000000000027</v>
      </c>
      <c r="CM28" s="122">
        <f t="shared" si="56"/>
        <v>0.3678449898850521</v>
      </c>
      <c r="CN28" s="122">
        <f t="shared" si="57"/>
        <v>0.37096641984753681</v>
      </c>
      <c r="CO28" s="206">
        <f t="shared" si="58"/>
        <v>-0.30000000000000027</v>
      </c>
      <c r="CP28" s="122">
        <f t="shared" si="59"/>
        <v>0.62640623121446848</v>
      </c>
      <c r="CQ28" s="122">
        <f t="shared" si="60"/>
        <v>0.62650230144629881</v>
      </c>
      <c r="CR28" s="206">
        <f t="shared" si="61"/>
        <v>-0.10000000000000009</v>
      </c>
      <c r="CS28" s="122">
        <f t="shared" si="62"/>
        <v>0.1383386650063336</v>
      </c>
      <c r="CT28" s="122">
        <f t="shared" si="63"/>
        <v>0.13558844512707724</v>
      </c>
      <c r="CU28" s="206">
        <f t="shared" si="64"/>
        <v>0.20000000000000018</v>
      </c>
      <c r="CV28" s="122">
        <f t="shared" si="65"/>
        <v>0.16583005200036069</v>
      </c>
      <c r="CW28" s="122">
        <f t="shared" si="66"/>
        <v>0.1679962906899044</v>
      </c>
      <c r="CX28" s="206">
        <f t="shared" si="67"/>
        <v>-0.20000000000000018</v>
      </c>
      <c r="CY28" s="122">
        <f t="shared" si="68"/>
        <v>4.8084437612181279E-2</v>
      </c>
      <c r="CZ28" s="122">
        <f t="shared" si="69"/>
        <v>5.1131223776382718E-2</v>
      </c>
      <c r="DA28" s="206">
        <f t="shared" si="70"/>
        <v>-0.2999999999999996</v>
      </c>
      <c r="DB28" s="122">
        <f t="shared" si="71"/>
        <v>0.42800012027543072</v>
      </c>
      <c r="DC28" s="122">
        <f t="shared" si="72"/>
        <v>0.42975443383356071</v>
      </c>
      <c r="DD28" s="206">
        <f t="shared" si="73"/>
        <v>-0.20000000000000018</v>
      </c>
      <c r="DE28" s="122">
        <f t="shared" si="74"/>
        <v>0.41389089256247347</v>
      </c>
      <c r="DF28" s="122">
        <f t="shared" si="75"/>
        <v>0.39949212212154439</v>
      </c>
      <c r="DG28" s="206">
        <f t="shared" si="76"/>
        <v>1.4999999999999958</v>
      </c>
      <c r="DH28" s="122">
        <f t="shared" si="77"/>
        <v>0.64276876015020146</v>
      </c>
      <c r="DI28" s="122">
        <f t="shared" si="78"/>
        <v>0.6083648287875274</v>
      </c>
      <c r="DJ28" s="206">
        <f t="shared" si="79"/>
        <v>3.5000000000000031</v>
      </c>
      <c r="DK28" s="104">
        <v>0</v>
      </c>
    </row>
    <row r="29" spans="2:115" ht="13.5" customHeight="1">
      <c r="B29" s="54">
        <v>24</v>
      </c>
      <c r="C29" s="47" t="s">
        <v>147</v>
      </c>
      <c r="D29" s="102">
        <v>1130</v>
      </c>
      <c r="E29" s="103">
        <v>242</v>
      </c>
      <c r="F29" s="55">
        <f t="shared" si="0"/>
        <v>0.21415929203539824</v>
      </c>
      <c r="G29" s="102">
        <v>328</v>
      </c>
      <c r="H29" s="103">
        <v>122</v>
      </c>
      <c r="I29" s="55">
        <f t="shared" si="1"/>
        <v>0.37195121951219512</v>
      </c>
      <c r="J29" s="102">
        <v>1133</v>
      </c>
      <c r="K29" s="103">
        <v>653</v>
      </c>
      <c r="L29" s="55">
        <f t="shared" si="2"/>
        <v>0.57634598411297444</v>
      </c>
      <c r="M29" s="102">
        <v>1133</v>
      </c>
      <c r="N29" s="103">
        <v>149</v>
      </c>
      <c r="O29" s="55">
        <f t="shared" si="3"/>
        <v>0.13150926743159752</v>
      </c>
      <c r="P29" s="102">
        <v>1133</v>
      </c>
      <c r="Q29" s="103">
        <v>201</v>
      </c>
      <c r="R29" s="55">
        <f t="shared" si="4"/>
        <v>0.17740511915269197</v>
      </c>
      <c r="S29" s="102">
        <v>1133</v>
      </c>
      <c r="T29" s="103">
        <v>52</v>
      </c>
      <c r="U29" s="55">
        <f t="shared" si="5"/>
        <v>4.5895851721094442E-2</v>
      </c>
      <c r="V29" s="102">
        <v>1132</v>
      </c>
      <c r="W29" s="103">
        <v>520</v>
      </c>
      <c r="X29" s="55">
        <f t="shared" si="6"/>
        <v>0.45936395759717313</v>
      </c>
      <c r="Y29" s="102">
        <v>912</v>
      </c>
      <c r="Z29" s="103">
        <v>354</v>
      </c>
      <c r="AA29" s="55">
        <f t="shared" si="7"/>
        <v>0.38815789473684209</v>
      </c>
      <c r="AB29" s="102">
        <v>1133</v>
      </c>
      <c r="AC29" s="103">
        <v>718</v>
      </c>
      <c r="AD29" s="55">
        <f t="shared" si="8"/>
        <v>0.63371579876434248</v>
      </c>
      <c r="AE29" s="57"/>
      <c r="AF29" s="96" t="s">
        <v>17</v>
      </c>
      <c r="AG29" s="150">
        <f t="shared" si="17"/>
        <v>0.27013659915214322</v>
      </c>
      <c r="AH29" s="96" t="s">
        <v>17</v>
      </c>
      <c r="AI29" s="150">
        <f t="shared" si="18"/>
        <v>0.4041958041958042</v>
      </c>
      <c r="AJ29" s="96" t="s">
        <v>17</v>
      </c>
      <c r="AK29" s="150">
        <f t="shared" si="19"/>
        <v>0.66109279321714554</v>
      </c>
      <c r="AL29" s="96" t="s">
        <v>17</v>
      </c>
      <c r="AM29" s="150">
        <f t="shared" si="20"/>
        <v>0.13471502590673576</v>
      </c>
      <c r="AN29" s="96" t="s">
        <v>17</v>
      </c>
      <c r="AO29" s="150">
        <f t="shared" si="21"/>
        <v>0.18699952896844088</v>
      </c>
      <c r="AP29" s="96" t="s">
        <v>17</v>
      </c>
      <c r="AQ29" s="150">
        <f t="shared" si="22"/>
        <v>5.3462081959491287E-2</v>
      </c>
      <c r="AR29" s="96" t="s">
        <v>17</v>
      </c>
      <c r="AS29" s="150">
        <f t="shared" si="23"/>
        <v>0.37870937352802636</v>
      </c>
      <c r="AT29" s="96" t="s">
        <v>17</v>
      </c>
      <c r="AU29" s="150">
        <f t="shared" si="24"/>
        <v>0.45473811686345744</v>
      </c>
      <c r="AV29" s="96" t="s">
        <v>17</v>
      </c>
      <c r="AW29" s="150">
        <f t="shared" si="25"/>
        <v>0.64130946773433817</v>
      </c>
      <c r="AY29" s="48" t="str">
        <f t="shared" si="26"/>
        <v>高槻市</v>
      </c>
      <c r="AZ29" s="122">
        <f t="shared" si="80"/>
        <v>0.23161741137252387</v>
      </c>
      <c r="BA29" s="122">
        <f t="shared" si="27"/>
        <v>0.23264874859671136</v>
      </c>
      <c r="BB29" s="206">
        <f t="shared" si="28"/>
        <v>-0.10000000000000009</v>
      </c>
      <c r="BC29" s="48" t="str">
        <f t="shared" si="9"/>
        <v>堺市</v>
      </c>
      <c r="BD29" s="122">
        <f t="shared" si="29"/>
        <v>0.37352802637776733</v>
      </c>
      <c r="BE29" s="122">
        <f t="shared" si="30"/>
        <v>0.37603206412825652</v>
      </c>
      <c r="BF29" s="206">
        <f t="shared" si="31"/>
        <v>-0.20000000000000018</v>
      </c>
      <c r="BG29" s="48" t="str">
        <f t="shared" si="10"/>
        <v>交野市</v>
      </c>
      <c r="BH29" s="122">
        <f t="shared" si="32"/>
        <v>0.62003097573567367</v>
      </c>
      <c r="BI29" s="122">
        <f t="shared" si="33"/>
        <v>0.62652608213096561</v>
      </c>
      <c r="BJ29" s="206">
        <f t="shared" si="34"/>
        <v>-0.70000000000000062</v>
      </c>
      <c r="BK29" s="48" t="str">
        <f t="shared" si="11"/>
        <v>豊中市</v>
      </c>
      <c r="BL29" s="122">
        <f t="shared" si="35"/>
        <v>0.13218750000000001</v>
      </c>
      <c r="BM29" s="122">
        <f t="shared" si="36"/>
        <v>0.1280144481036864</v>
      </c>
      <c r="BN29" s="206">
        <f t="shared" si="37"/>
        <v>0.40000000000000036</v>
      </c>
      <c r="BO29" s="48" t="str">
        <f t="shared" si="12"/>
        <v>河南町</v>
      </c>
      <c r="BP29" s="122">
        <f t="shared" si="38"/>
        <v>0.15968586387434555</v>
      </c>
      <c r="BQ29" s="122">
        <f t="shared" si="39"/>
        <v>0.13578274760383385</v>
      </c>
      <c r="BR29" s="206">
        <f t="shared" si="40"/>
        <v>2.3999999999999995</v>
      </c>
      <c r="BS29" s="48" t="str">
        <f t="shared" si="13"/>
        <v>羽曳野市</v>
      </c>
      <c r="BT29" s="122">
        <f t="shared" si="41"/>
        <v>4.8413679439637411E-2</v>
      </c>
      <c r="BU29" s="122">
        <f t="shared" si="42"/>
        <v>4.9117584520518814E-2</v>
      </c>
      <c r="BV29" s="206">
        <f t="shared" si="43"/>
        <v>-0.10000000000000009</v>
      </c>
      <c r="BW29" s="48" t="str">
        <f t="shared" si="14"/>
        <v>羽曳野市</v>
      </c>
      <c r="BX29" s="122">
        <f t="shared" si="44"/>
        <v>0.42274412855377008</v>
      </c>
      <c r="BY29" s="122">
        <f t="shared" si="45"/>
        <v>0.44928768870933444</v>
      </c>
      <c r="BZ29" s="206">
        <f t="shared" si="46"/>
        <v>-2.6000000000000023</v>
      </c>
      <c r="CA29" s="48" t="str">
        <f t="shared" si="15"/>
        <v>寝屋川市</v>
      </c>
      <c r="CB29" s="122">
        <f t="shared" si="47"/>
        <v>0.40663674690602475</v>
      </c>
      <c r="CC29" s="122">
        <f t="shared" si="48"/>
        <v>0.38202090592334492</v>
      </c>
      <c r="CD29" s="206">
        <f t="shared" si="49"/>
        <v>2.4999999999999964</v>
      </c>
      <c r="CE29" s="48" t="str">
        <f t="shared" si="16"/>
        <v>八尾市</v>
      </c>
      <c r="CF29" s="122">
        <f t="shared" si="50"/>
        <v>0.62888165038002175</v>
      </c>
      <c r="CG29" s="122">
        <f t="shared" si="51"/>
        <v>0.58661604176554338</v>
      </c>
      <c r="CH29" s="206">
        <f t="shared" si="52"/>
        <v>4.2000000000000037</v>
      </c>
      <c r="CJ29" s="122">
        <f t="shared" si="53"/>
        <v>0.23727321146312969</v>
      </c>
      <c r="CK29" s="122">
        <f t="shared" si="54"/>
        <v>0.24049022325424993</v>
      </c>
      <c r="CL29" s="206">
        <f t="shared" si="55"/>
        <v>-0.30000000000000027</v>
      </c>
      <c r="CM29" s="122">
        <f t="shared" si="56"/>
        <v>0.3678449898850521</v>
      </c>
      <c r="CN29" s="122">
        <f t="shared" si="57"/>
        <v>0.37096641984753681</v>
      </c>
      <c r="CO29" s="206">
        <f t="shared" si="58"/>
        <v>-0.30000000000000027</v>
      </c>
      <c r="CP29" s="122">
        <f t="shared" si="59"/>
        <v>0.62640623121446848</v>
      </c>
      <c r="CQ29" s="122">
        <f t="shared" si="60"/>
        <v>0.62650230144629881</v>
      </c>
      <c r="CR29" s="206">
        <f t="shared" si="61"/>
        <v>-0.10000000000000009</v>
      </c>
      <c r="CS29" s="122">
        <f t="shared" si="62"/>
        <v>0.1383386650063336</v>
      </c>
      <c r="CT29" s="122">
        <f t="shared" si="63"/>
        <v>0.13558844512707724</v>
      </c>
      <c r="CU29" s="206">
        <f t="shared" si="64"/>
        <v>0.20000000000000018</v>
      </c>
      <c r="CV29" s="122">
        <f t="shared" si="65"/>
        <v>0.16583005200036069</v>
      </c>
      <c r="CW29" s="122">
        <f t="shared" si="66"/>
        <v>0.1679962906899044</v>
      </c>
      <c r="CX29" s="206">
        <f t="shared" si="67"/>
        <v>-0.20000000000000018</v>
      </c>
      <c r="CY29" s="122">
        <f t="shared" si="68"/>
        <v>4.8084437612181279E-2</v>
      </c>
      <c r="CZ29" s="122">
        <f t="shared" si="69"/>
        <v>5.1131223776382718E-2</v>
      </c>
      <c r="DA29" s="206">
        <f t="shared" si="70"/>
        <v>-0.2999999999999996</v>
      </c>
      <c r="DB29" s="122">
        <f t="shared" si="71"/>
        <v>0.42800012027543072</v>
      </c>
      <c r="DC29" s="122">
        <f t="shared" si="72"/>
        <v>0.42975443383356071</v>
      </c>
      <c r="DD29" s="206">
        <f t="shared" si="73"/>
        <v>-0.20000000000000018</v>
      </c>
      <c r="DE29" s="122">
        <f t="shared" si="74"/>
        <v>0.41389089256247347</v>
      </c>
      <c r="DF29" s="122">
        <f t="shared" si="75"/>
        <v>0.39949212212154439</v>
      </c>
      <c r="DG29" s="206">
        <f t="shared" si="76"/>
        <v>1.4999999999999958</v>
      </c>
      <c r="DH29" s="122">
        <f t="shared" si="77"/>
        <v>0.64276876015020146</v>
      </c>
      <c r="DI29" s="122">
        <f t="shared" si="78"/>
        <v>0.6083648287875274</v>
      </c>
      <c r="DJ29" s="206">
        <f t="shared" si="79"/>
        <v>3.5000000000000031</v>
      </c>
      <c r="DK29" s="104">
        <v>0</v>
      </c>
    </row>
    <row r="30" spans="2:115" ht="13.5" customHeight="1">
      <c r="B30" s="54">
        <v>25</v>
      </c>
      <c r="C30" s="47" t="s">
        <v>148</v>
      </c>
      <c r="D30" s="102">
        <v>1056</v>
      </c>
      <c r="E30" s="103">
        <v>212</v>
      </c>
      <c r="F30" s="55">
        <f t="shared" si="0"/>
        <v>0.20075757575757575</v>
      </c>
      <c r="G30" s="102">
        <v>247</v>
      </c>
      <c r="H30" s="103">
        <v>93</v>
      </c>
      <c r="I30" s="55">
        <f t="shared" si="1"/>
        <v>0.37651821862348178</v>
      </c>
      <c r="J30" s="102">
        <v>1056</v>
      </c>
      <c r="K30" s="103">
        <v>634</v>
      </c>
      <c r="L30" s="55">
        <f t="shared" si="2"/>
        <v>0.60037878787878785</v>
      </c>
      <c r="M30" s="102">
        <v>1056</v>
      </c>
      <c r="N30" s="103">
        <v>164</v>
      </c>
      <c r="O30" s="55">
        <f t="shared" si="3"/>
        <v>0.1553030303030303</v>
      </c>
      <c r="P30" s="102">
        <v>1056</v>
      </c>
      <c r="Q30" s="103">
        <v>159</v>
      </c>
      <c r="R30" s="55">
        <f t="shared" si="4"/>
        <v>0.15056818181818182</v>
      </c>
      <c r="S30" s="102">
        <v>1055</v>
      </c>
      <c r="T30" s="103">
        <v>38</v>
      </c>
      <c r="U30" s="55">
        <f t="shared" si="5"/>
        <v>3.6018957345971561E-2</v>
      </c>
      <c r="V30" s="102">
        <v>1055</v>
      </c>
      <c r="W30" s="103">
        <v>491</v>
      </c>
      <c r="X30" s="55">
        <f t="shared" si="6"/>
        <v>0.46540284360189571</v>
      </c>
      <c r="Y30" s="102">
        <v>924</v>
      </c>
      <c r="Z30" s="103">
        <v>346</v>
      </c>
      <c r="AA30" s="55">
        <f t="shared" si="7"/>
        <v>0.37445887445887444</v>
      </c>
      <c r="AB30" s="102">
        <v>1056</v>
      </c>
      <c r="AC30" s="103">
        <v>655</v>
      </c>
      <c r="AD30" s="55">
        <f t="shared" si="8"/>
        <v>0.62026515151515149</v>
      </c>
      <c r="AE30" s="57"/>
      <c r="AF30" s="96" t="s">
        <v>10</v>
      </c>
      <c r="AG30" s="150">
        <f t="shared" si="17"/>
        <v>0.24794295117937465</v>
      </c>
      <c r="AH30" s="96" t="s">
        <v>10</v>
      </c>
      <c r="AI30" s="150">
        <f t="shared" si="18"/>
        <v>0.34210526315789475</v>
      </c>
      <c r="AJ30" s="96" t="s">
        <v>10</v>
      </c>
      <c r="AK30" s="150">
        <f t="shared" si="19"/>
        <v>0.62116228070175439</v>
      </c>
      <c r="AL30" s="96" t="s">
        <v>10</v>
      </c>
      <c r="AM30" s="150">
        <f t="shared" si="20"/>
        <v>0.13870614035087719</v>
      </c>
      <c r="AN30" s="96" t="s">
        <v>10</v>
      </c>
      <c r="AO30" s="150">
        <f t="shared" si="21"/>
        <v>0.17050438596491227</v>
      </c>
      <c r="AP30" s="96" t="s">
        <v>10</v>
      </c>
      <c r="AQ30" s="150">
        <f t="shared" si="22"/>
        <v>5.5372807017543858E-2</v>
      </c>
      <c r="AR30" s="96" t="s">
        <v>10</v>
      </c>
      <c r="AS30" s="150">
        <f t="shared" si="23"/>
        <v>0.38596491228070173</v>
      </c>
      <c r="AT30" s="96" t="s">
        <v>10</v>
      </c>
      <c r="AU30" s="150">
        <f t="shared" si="24"/>
        <v>0.40269886363636365</v>
      </c>
      <c r="AV30" s="96" t="s">
        <v>10</v>
      </c>
      <c r="AW30" s="150">
        <f t="shared" si="25"/>
        <v>0.64360241625480508</v>
      </c>
      <c r="AY30" s="48" t="str">
        <f t="shared" si="26"/>
        <v>富田林市</v>
      </c>
      <c r="AZ30" s="122">
        <f t="shared" si="80"/>
        <v>0.23041775456919061</v>
      </c>
      <c r="BA30" s="122">
        <f t="shared" si="27"/>
        <v>0.23292547274749723</v>
      </c>
      <c r="BB30" s="206">
        <f t="shared" si="28"/>
        <v>-0.30000000000000027</v>
      </c>
      <c r="BC30" s="48" t="str">
        <f t="shared" si="9"/>
        <v>大阪市</v>
      </c>
      <c r="BD30" s="122">
        <f t="shared" si="29"/>
        <v>0.36942880128720834</v>
      </c>
      <c r="BE30" s="122">
        <f t="shared" si="30"/>
        <v>0.36545470708507422</v>
      </c>
      <c r="BF30" s="206">
        <f t="shared" si="31"/>
        <v>0.40000000000000036</v>
      </c>
      <c r="BG30" s="48" t="str">
        <f t="shared" si="10"/>
        <v>大東市</v>
      </c>
      <c r="BH30" s="122">
        <f t="shared" si="32"/>
        <v>0.61744022503516172</v>
      </c>
      <c r="BI30" s="122">
        <f t="shared" si="33"/>
        <v>0.61597861597861603</v>
      </c>
      <c r="BJ30" s="206">
        <f t="shared" si="34"/>
        <v>0.10000000000000009</v>
      </c>
      <c r="BK30" s="48" t="str">
        <f t="shared" si="11"/>
        <v>阪南市</v>
      </c>
      <c r="BL30" s="122">
        <f t="shared" si="35"/>
        <v>0.13063063063063063</v>
      </c>
      <c r="BM30" s="122">
        <f t="shared" si="36"/>
        <v>0.1367112810707457</v>
      </c>
      <c r="BN30" s="206">
        <f t="shared" si="37"/>
        <v>-0.60000000000000053</v>
      </c>
      <c r="BO30" s="48" t="str">
        <f t="shared" si="12"/>
        <v>羽曳野市</v>
      </c>
      <c r="BP30" s="122">
        <f t="shared" si="38"/>
        <v>0.15883807169344871</v>
      </c>
      <c r="BQ30" s="122">
        <f t="shared" si="39"/>
        <v>0.16797788645545397</v>
      </c>
      <c r="BR30" s="206">
        <f t="shared" si="40"/>
        <v>-0.9000000000000008</v>
      </c>
      <c r="BS30" s="48" t="str">
        <f t="shared" si="13"/>
        <v>大東市</v>
      </c>
      <c r="BT30" s="122">
        <f t="shared" si="41"/>
        <v>4.810126582278481E-2</v>
      </c>
      <c r="BU30" s="122">
        <f t="shared" si="42"/>
        <v>4.8085485307212822E-2</v>
      </c>
      <c r="BV30" s="206">
        <f t="shared" si="43"/>
        <v>0</v>
      </c>
      <c r="BW30" s="48" t="str">
        <f t="shared" si="14"/>
        <v>和泉市</v>
      </c>
      <c r="BX30" s="122">
        <f t="shared" si="44"/>
        <v>0.42212496226984608</v>
      </c>
      <c r="BY30" s="122">
        <f t="shared" si="45"/>
        <v>0.41300221448908575</v>
      </c>
      <c r="BZ30" s="206">
        <f t="shared" si="46"/>
        <v>0.9000000000000008</v>
      </c>
      <c r="CA30" s="48" t="str">
        <f t="shared" si="15"/>
        <v>柏原市</v>
      </c>
      <c r="CB30" s="122">
        <f t="shared" si="47"/>
        <v>0.40640703517587939</v>
      </c>
      <c r="CC30" s="122">
        <f t="shared" si="48"/>
        <v>0.37371134020618557</v>
      </c>
      <c r="CD30" s="206">
        <f t="shared" si="49"/>
        <v>3.2000000000000028</v>
      </c>
      <c r="CE30" s="48" t="str">
        <f t="shared" si="16"/>
        <v>泉南市</v>
      </c>
      <c r="CF30" s="122">
        <f t="shared" si="50"/>
        <v>0.62887989203778683</v>
      </c>
      <c r="CG30" s="122">
        <f t="shared" si="51"/>
        <v>0.57010676156583628</v>
      </c>
      <c r="CH30" s="206">
        <f t="shared" si="52"/>
        <v>5.9000000000000057</v>
      </c>
      <c r="CJ30" s="122">
        <f t="shared" si="53"/>
        <v>0.23727321146312969</v>
      </c>
      <c r="CK30" s="122">
        <f t="shared" si="54"/>
        <v>0.24049022325424993</v>
      </c>
      <c r="CL30" s="206">
        <f t="shared" si="55"/>
        <v>-0.30000000000000027</v>
      </c>
      <c r="CM30" s="122">
        <f t="shared" si="56"/>
        <v>0.3678449898850521</v>
      </c>
      <c r="CN30" s="122">
        <f t="shared" si="57"/>
        <v>0.37096641984753681</v>
      </c>
      <c r="CO30" s="206">
        <f t="shared" si="58"/>
        <v>-0.30000000000000027</v>
      </c>
      <c r="CP30" s="122">
        <f t="shared" si="59"/>
        <v>0.62640623121446848</v>
      </c>
      <c r="CQ30" s="122">
        <f t="shared" si="60"/>
        <v>0.62650230144629881</v>
      </c>
      <c r="CR30" s="206">
        <f t="shared" si="61"/>
        <v>-0.10000000000000009</v>
      </c>
      <c r="CS30" s="122">
        <f t="shared" si="62"/>
        <v>0.1383386650063336</v>
      </c>
      <c r="CT30" s="122">
        <f t="shared" si="63"/>
        <v>0.13558844512707724</v>
      </c>
      <c r="CU30" s="206">
        <f t="shared" si="64"/>
        <v>0.20000000000000018</v>
      </c>
      <c r="CV30" s="122">
        <f t="shared" si="65"/>
        <v>0.16583005200036069</v>
      </c>
      <c r="CW30" s="122">
        <f t="shared" si="66"/>
        <v>0.1679962906899044</v>
      </c>
      <c r="CX30" s="206">
        <f t="shared" si="67"/>
        <v>-0.20000000000000018</v>
      </c>
      <c r="CY30" s="122">
        <f t="shared" si="68"/>
        <v>4.8084437612181279E-2</v>
      </c>
      <c r="CZ30" s="122">
        <f t="shared" si="69"/>
        <v>5.1131223776382718E-2</v>
      </c>
      <c r="DA30" s="206">
        <f t="shared" si="70"/>
        <v>-0.2999999999999996</v>
      </c>
      <c r="DB30" s="122">
        <f t="shared" si="71"/>
        <v>0.42800012027543072</v>
      </c>
      <c r="DC30" s="122">
        <f t="shared" si="72"/>
        <v>0.42975443383356071</v>
      </c>
      <c r="DD30" s="206">
        <f t="shared" si="73"/>
        <v>-0.20000000000000018</v>
      </c>
      <c r="DE30" s="122">
        <f t="shared" si="74"/>
        <v>0.41389089256247347</v>
      </c>
      <c r="DF30" s="122">
        <f t="shared" si="75"/>
        <v>0.39949212212154439</v>
      </c>
      <c r="DG30" s="206">
        <f t="shared" si="76"/>
        <v>1.4999999999999958</v>
      </c>
      <c r="DH30" s="122">
        <f t="shared" si="77"/>
        <v>0.64276876015020146</v>
      </c>
      <c r="DI30" s="122">
        <f t="shared" si="78"/>
        <v>0.6083648287875274</v>
      </c>
      <c r="DJ30" s="206">
        <f t="shared" si="79"/>
        <v>3.5000000000000031</v>
      </c>
      <c r="DK30" s="104">
        <v>0</v>
      </c>
    </row>
    <row r="31" spans="2:115" ht="13.5" customHeight="1">
      <c r="B31" s="54">
        <v>26</v>
      </c>
      <c r="C31" s="47" t="s">
        <v>35</v>
      </c>
      <c r="D31" s="102">
        <v>21287</v>
      </c>
      <c r="E31" s="103">
        <v>5058</v>
      </c>
      <c r="F31" s="55">
        <f t="shared" si="0"/>
        <v>0.23760980880349508</v>
      </c>
      <c r="G31" s="102">
        <v>14861</v>
      </c>
      <c r="H31" s="103">
        <v>5551</v>
      </c>
      <c r="I31" s="55">
        <f t="shared" si="1"/>
        <v>0.37352802637776733</v>
      </c>
      <c r="J31" s="102">
        <v>21296</v>
      </c>
      <c r="K31" s="103">
        <v>13882</v>
      </c>
      <c r="L31" s="55">
        <f t="shared" si="2"/>
        <v>0.65185950413223137</v>
      </c>
      <c r="M31" s="102">
        <v>21296</v>
      </c>
      <c r="N31" s="103">
        <v>3185</v>
      </c>
      <c r="O31" s="55">
        <f t="shared" si="3"/>
        <v>0.14955860255447032</v>
      </c>
      <c r="P31" s="102">
        <v>21294</v>
      </c>
      <c r="Q31" s="103">
        <v>3886</v>
      </c>
      <c r="R31" s="55">
        <f t="shared" si="4"/>
        <v>0.18249272095425942</v>
      </c>
      <c r="S31" s="102">
        <v>21294</v>
      </c>
      <c r="T31" s="103">
        <v>1079</v>
      </c>
      <c r="U31" s="55">
        <f t="shared" si="5"/>
        <v>5.0671550671550672E-2</v>
      </c>
      <c r="V31" s="102">
        <v>21294</v>
      </c>
      <c r="W31" s="103">
        <v>9439</v>
      </c>
      <c r="X31" s="55">
        <f t="shared" si="6"/>
        <v>0.44327040480886637</v>
      </c>
      <c r="Y31" s="102">
        <v>20584</v>
      </c>
      <c r="Z31" s="103">
        <v>9217</v>
      </c>
      <c r="AA31" s="55">
        <f t="shared" si="7"/>
        <v>0.44777497085114654</v>
      </c>
      <c r="AB31" s="102">
        <v>21236</v>
      </c>
      <c r="AC31" s="103">
        <v>13754</v>
      </c>
      <c r="AD31" s="55">
        <f t="shared" si="8"/>
        <v>0.64767376153701262</v>
      </c>
      <c r="AE31" s="57"/>
      <c r="AF31" s="96" t="s">
        <v>49</v>
      </c>
      <c r="AG31" s="150">
        <f t="shared" si="17"/>
        <v>0.22340425531914893</v>
      </c>
      <c r="AH31" s="96" t="s">
        <v>49</v>
      </c>
      <c r="AI31" s="150">
        <f t="shared" si="18"/>
        <v>0.35869565217391303</v>
      </c>
      <c r="AJ31" s="96" t="s">
        <v>49</v>
      </c>
      <c r="AK31" s="150">
        <f t="shared" si="19"/>
        <v>0.58377659574468088</v>
      </c>
      <c r="AL31" s="96" t="s">
        <v>49</v>
      </c>
      <c r="AM31" s="150">
        <f t="shared" si="20"/>
        <v>0.12699468085106383</v>
      </c>
      <c r="AN31" s="96" t="s">
        <v>49</v>
      </c>
      <c r="AO31" s="150">
        <f t="shared" si="21"/>
        <v>0.15292553191489361</v>
      </c>
      <c r="AP31" s="96" t="s">
        <v>49</v>
      </c>
      <c r="AQ31" s="150">
        <f t="shared" si="22"/>
        <v>3.6569148936170214E-2</v>
      </c>
      <c r="AR31" s="96" t="s">
        <v>49</v>
      </c>
      <c r="AS31" s="150">
        <f t="shared" si="23"/>
        <v>0.42284569138276551</v>
      </c>
      <c r="AT31" s="96" t="s">
        <v>49</v>
      </c>
      <c r="AU31" s="150">
        <f t="shared" si="24"/>
        <v>0.41988950276243092</v>
      </c>
      <c r="AV31" s="96" t="s">
        <v>49</v>
      </c>
      <c r="AW31" s="150">
        <f t="shared" si="25"/>
        <v>0.65159574468085102</v>
      </c>
      <c r="AY31" s="48" t="str">
        <f t="shared" si="26"/>
        <v>阪南市</v>
      </c>
      <c r="AZ31" s="122">
        <f t="shared" si="80"/>
        <v>0.22972972972972974</v>
      </c>
      <c r="BA31" s="122">
        <f t="shared" si="27"/>
        <v>0.2418738049713193</v>
      </c>
      <c r="BB31" s="206">
        <f t="shared" si="28"/>
        <v>-1.1999999999999984</v>
      </c>
      <c r="BC31" s="48" t="str">
        <f t="shared" si="9"/>
        <v>富田林市</v>
      </c>
      <c r="BD31" s="122">
        <f t="shared" si="29"/>
        <v>0.36770691994572591</v>
      </c>
      <c r="BE31" s="122">
        <f t="shared" si="30"/>
        <v>0.36171874999999998</v>
      </c>
      <c r="BF31" s="206">
        <f t="shared" si="31"/>
        <v>0.60000000000000053</v>
      </c>
      <c r="BG31" s="48" t="str">
        <f t="shared" si="10"/>
        <v>松原市</v>
      </c>
      <c r="BH31" s="122">
        <f t="shared" si="32"/>
        <v>0.61352821210061181</v>
      </c>
      <c r="BI31" s="122">
        <f t="shared" si="33"/>
        <v>0.63197873148499806</v>
      </c>
      <c r="BJ31" s="206">
        <f t="shared" si="34"/>
        <v>-1.8000000000000016</v>
      </c>
      <c r="BK31" s="48" t="str">
        <f t="shared" si="11"/>
        <v>泉佐野市</v>
      </c>
      <c r="BL31" s="122">
        <f t="shared" si="35"/>
        <v>0.13059033989266547</v>
      </c>
      <c r="BM31" s="122">
        <f t="shared" si="36"/>
        <v>0.12039197386840877</v>
      </c>
      <c r="BN31" s="206">
        <f t="shared" si="37"/>
        <v>1.100000000000001</v>
      </c>
      <c r="BO31" s="48" t="str">
        <f t="shared" si="12"/>
        <v>能勢町</v>
      </c>
      <c r="BP31" s="122">
        <f t="shared" si="38"/>
        <v>0.15831134564643801</v>
      </c>
      <c r="BQ31" s="122">
        <f t="shared" si="39"/>
        <v>0.1581769436997319</v>
      </c>
      <c r="BR31" s="206">
        <f t="shared" si="40"/>
        <v>0</v>
      </c>
      <c r="BS31" s="48" t="str">
        <f t="shared" si="13"/>
        <v>大阪狭山市</v>
      </c>
      <c r="BT31" s="122">
        <f t="shared" si="41"/>
        <v>4.6468401486988845E-2</v>
      </c>
      <c r="BU31" s="122">
        <f t="shared" si="42"/>
        <v>5.5140186915887852E-2</v>
      </c>
      <c r="BV31" s="206">
        <f t="shared" si="43"/>
        <v>-0.90000000000000013</v>
      </c>
      <c r="BW31" s="48" t="str">
        <f t="shared" si="14"/>
        <v>熊取町</v>
      </c>
      <c r="BX31" s="122">
        <f t="shared" si="44"/>
        <v>0.41829393627954781</v>
      </c>
      <c r="BY31" s="122">
        <f t="shared" si="45"/>
        <v>0.42200854700854701</v>
      </c>
      <c r="BZ31" s="206">
        <f t="shared" si="46"/>
        <v>-0.40000000000000036</v>
      </c>
      <c r="CA31" s="48" t="str">
        <f t="shared" si="15"/>
        <v>富田林市</v>
      </c>
      <c r="CB31" s="122">
        <f t="shared" si="47"/>
        <v>0.40554030446718242</v>
      </c>
      <c r="CC31" s="122">
        <f t="shared" si="48"/>
        <v>0.39704006124011226</v>
      </c>
      <c r="CD31" s="206">
        <f t="shared" si="49"/>
        <v>0.9000000000000008</v>
      </c>
      <c r="CE31" s="48" t="str">
        <f t="shared" si="16"/>
        <v>大阪市</v>
      </c>
      <c r="CF31" s="122">
        <f t="shared" si="50"/>
        <v>0.62783163697023914</v>
      </c>
      <c r="CG31" s="122">
        <f t="shared" si="51"/>
        <v>0.59065868263473054</v>
      </c>
      <c r="CH31" s="206">
        <f t="shared" si="52"/>
        <v>3.7000000000000033</v>
      </c>
      <c r="CJ31" s="122">
        <f t="shared" si="53"/>
        <v>0.23727321146312969</v>
      </c>
      <c r="CK31" s="122">
        <f t="shared" si="54"/>
        <v>0.24049022325424993</v>
      </c>
      <c r="CL31" s="206">
        <f t="shared" si="55"/>
        <v>-0.30000000000000027</v>
      </c>
      <c r="CM31" s="122">
        <f t="shared" si="56"/>
        <v>0.3678449898850521</v>
      </c>
      <c r="CN31" s="122">
        <f t="shared" si="57"/>
        <v>0.37096641984753681</v>
      </c>
      <c r="CO31" s="206">
        <f t="shared" si="58"/>
        <v>-0.30000000000000027</v>
      </c>
      <c r="CP31" s="122">
        <f t="shared" si="59"/>
        <v>0.62640623121446848</v>
      </c>
      <c r="CQ31" s="122">
        <f t="shared" si="60"/>
        <v>0.62650230144629881</v>
      </c>
      <c r="CR31" s="206">
        <f t="shared" si="61"/>
        <v>-0.10000000000000009</v>
      </c>
      <c r="CS31" s="122">
        <f t="shared" si="62"/>
        <v>0.1383386650063336</v>
      </c>
      <c r="CT31" s="122">
        <f t="shared" si="63"/>
        <v>0.13558844512707724</v>
      </c>
      <c r="CU31" s="206">
        <f t="shared" si="64"/>
        <v>0.20000000000000018</v>
      </c>
      <c r="CV31" s="122">
        <f t="shared" si="65"/>
        <v>0.16583005200036069</v>
      </c>
      <c r="CW31" s="122">
        <f t="shared" si="66"/>
        <v>0.1679962906899044</v>
      </c>
      <c r="CX31" s="206">
        <f t="shared" si="67"/>
        <v>-0.20000000000000018</v>
      </c>
      <c r="CY31" s="122">
        <f t="shared" si="68"/>
        <v>4.8084437612181279E-2</v>
      </c>
      <c r="CZ31" s="122">
        <f t="shared" si="69"/>
        <v>5.1131223776382718E-2</v>
      </c>
      <c r="DA31" s="206">
        <f t="shared" si="70"/>
        <v>-0.2999999999999996</v>
      </c>
      <c r="DB31" s="122">
        <f t="shared" si="71"/>
        <v>0.42800012027543072</v>
      </c>
      <c r="DC31" s="122">
        <f t="shared" si="72"/>
        <v>0.42975443383356071</v>
      </c>
      <c r="DD31" s="206">
        <f t="shared" si="73"/>
        <v>-0.20000000000000018</v>
      </c>
      <c r="DE31" s="122">
        <f t="shared" si="74"/>
        <v>0.41389089256247347</v>
      </c>
      <c r="DF31" s="122">
        <f t="shared" si="75"/>
        <v>0.39949212212154439</v>
      </c>
      <c r="DG31" s="206">
        <f t="shared" si="76"/>
        <v>1.4999999999999958</v>
      </c>
      <c r="DH31" s="122">
        <f t="shared" si="77"/>
        <v>0.64276876015020146</v>
      </c>
      <c r="DI31" s="122">
        <f t="shared" si="78"/>
        <v>0.6083648287875274</v>
      </c>
      <c r="DJ31" s="206">
        <f t="shared" si="79"/>
        <v>3.5000000000000031</v>
      </c>
      <c r="DK31" s="104">
        <v>0</v>
      </c>
    </row>
    <row r="32" spans="2:115" ht="13.5" customHeight="1">
      <c r="B32" s="54">
        <v>27</v>
      </c>
      <c r="C32" s="47" t="s">
        <v>36</v>
      </c>
      <c r="D32" s="102">
        <v>3041</v>
      </c>
      <c r="E32" s="103">
        <v>767</v>
      </c>
      <c r="F32" s="55">
        <f t="shared" si="0"/>
        <v>0.2522196645840184</v>
      </c>
      <c r="G32" s="102">
        <v>2196</v>
      </c>
      <c r="H32" s="103">
        <v>832</v>
      </c>
      <c r="I32" s="55">
        <f t="shared" si="1"/>
        <v>0.37887067395264118</v>
      </c>
      <c r="J32" s="102">
        <v>3043</v>
      </c>
      <c r="K32" s="103">
        <v>1919</v>
      </c>
      <c r="L32" s="55">
        <f t="shared" si="2"/>
        <v>0.63062767006243836</v>
      </c>
      <c r="M32" s="102">
        <v>3043</v>
      </c>
      <c r="N32" s="103">
        <v>483</v>
      </c>
      <c r="O32" s="55">
        <f t="shared" si="3"/>
        <v>0.15872494249096286</v>
      </c>
      <c r="P32" s="102">
        <v>3043</v>
      </c>
      <c r="Q32" s="103">
        <v>612</v>
      </c>
      <c r="R32" s="55">
        <f t="shared" si="4"/>
        <v>0.2011173184357542</v>
      </c>
      <c r="S32" s="102">
        <v>3043</v>
      </c>
      <c r="T32" s="103">
        <v>146</v>
      </c>
      <c r="U32" s="55">
        <f t="shared" si="5"/>
        <v>4.7978968123562275E-2</v>
      </c>
      <c r="V32" s="102">
        <v>3043</v>
      </c>
      <c r="W32" s="103">
        <v>1251</v>
      </c>
      <c r="X32" s="55">
        <f t="shared" si="6"/>
        <v>0.41110745974367402</v>
      </c>
      <c r="Y32" s="102">
        <v>2924</v>
      </c>
      <c r="Z32" s="103">
        <v>1316</v>
      </c>
      <c r="AA32" s="55">
        <f t="shared" si="7"/>
        <v>0.45006839945280436</v>
      </c>
      <c r="AB32" s="102">
        <v>3013</v>
      </c>
      <c r="AC32" s="103">
        <v>1942</v>
      </c>
      <c r="AD32" s="55">
        <f t="shared" si="8"/>
        <v>0.64454032525721872</v>
      </c>
      <c r="AE32" s="57"/>
      <c r="AF32" s="96" t="s">
        <v>29</v>
      </c>
      <c r="AG32" s="150">
        <f t="shared" si="17"/>
        <v>0.23949955317247543</v>
      </c>
      <c r="AH32" s="96" t="s">
        <v>29</v>
      </c>
      <c r="AI32" s="150">
        <f t="shared" si="18"/>
        <v>0.42424242424242425</v>
      </c>
      <c r="AJ32" s="96" t="s">
        <v>29</v>
      </c>
      <c r="AK32" s="150">
        <f t="shared" si="19"/>
        <v>0.54093480202441202</v>
      </c>
      <c r="AL32" s="96" t="s">
        <v>29</v>
      </c>
      <c r="AM32" s="150">
        <f t="shared" si="20"/>
        <v>9.4671033045549274E-2</v>
      </c>
      <c r="AN32" s="96" t="s">
        <v>29</v>
      </c>
      <c r="AO32" s="150">
        <f t="shared" si="21"/>
        <v>0.15540339386722238</v>
      </c>
      <c r="AP32" s="96" t="s">
        <v>29</v>
      </c>
      <c r="AQ32" s="150">
        <f t="shared" si="22"/>
        <v>5.8648407264066685E-2</v>
      </c>
      <c r="AR32" s="96" t="s">
        <v>29</v>
      </c>
      <c r="AS32" s="150">
        <f t="shared" si="23"/>
        <v>0.3849359928550164</v>
      </c>
      <c r="AT32" s="96" t="s">
        <v>29</v>
      </c>
      <c r="AU32" s="150">
        <f t="shared" si="24"/>
        <v>0.38649900727994707</v>
      </c>
      <c r="AV32" s="96" t="s">
        <v>29</v>
      </c>
      <c r="AW32" s="150">
        <f t="shared" si="25"/>
        <v>0.63203334325692173</v>
      </c>
      <c r="AY32" s="48" t="str">
        <f t="shared" si="26"/>
        <v>豊能町</v>
      </c>
      <c r="AZ32" s="122">
        <f t="shared" si="80"/>
        <v>0.22916666666666666</v>
      </c>
      <c r="BA32" s="122">
        <f t="shared" si="27"/>
        <v>0.22714420358152687</v>
      </c>
      <c r="BB32" s="206">
        <f t="shared" si="28"/>
        <v>0.20000000000000018</v>
      </c>
      <c r="BC32" s="48" t="str">
        <f t="shared" si="9"/>
        <v>太子町</v>
      </c>
      <c r="BD32" s="122">
        <f t="shared" si="29"/>
        <v>0.36752136752136755</v>
      </c>
      <c r="BE32" s="122">
        <f t="shared" si="30"/>
        <v>0.37082066869300911</v>
      </c>
      <c r="BF32" s="206">
        <f t="shared" si="31"/>
        <v>-0.30000000000000027</v>
      </c>
      <c r="BG32" s="48" t="str">
        <f t="shared" si="10"/>
        <v>熊取町</v>
      </c>
      <c r="BH32" s="122">
        <f t="shared" si="32"/>
        <v>0.6126401630988787</v>
      </c>
      <c r="BI32" s="122">
        <f t="shared" si="33"/>
        <v>0.62713675213675213</v>
      </c>
      <c r="BJ32" s="206">
        <f t="shared" si="34"/>
        <v>-1.4000000000000012</v>
      </c>
      <c r="BK32" s="48" t="str">
        <f t="shared" si="11"/>
        <v>和泉市</v>
      </c>
      <c r="BL32" s="122">
        <f t="shared" si="35"/>
        <v>0.12856496152105024</v>
      </c>
      <c r="BM32" s="122">
        <f t="shared" si="36"/>
        <v>0.12907307813982916</v>
      </c>
      <c r="BN32" s="206">
        <f t="shared" si="37"/>
        <v>0</v>
      </c>
      <c r="BO32" s="48" t="str">
        <f t="shared" si="12"/>
        <v>岬町</v>
      </c>
      <c r="BP32" s="122">
        <f t="shared" si="38"/>
        <v>0.15757575757575756</v>
      </c>
      <c r="BQ32" s="122">
        <f t="shared" si="39"/>
        <v>0.17684887459807075</v>
      </c>
      <c r="BR32" s="206">
        <f t="shared" si="40"/>
        <v>-1.899999999999999</v>
      </c>
      <c r="BS32" s="48" t="str">
        <f t="shared" si="13"/>
        <v>岬町</v>
      </c>
      <c r="BT32" s="122">
        <f t="shared" si="41"/>
        <v>4.5454545454545456E-2</v>
      </c>
      <c r="BU32" s="122">
        <f t="shared" si="42"/>
        <v>5.4662379421221867E-2</v>
      </c>
      <c r="BV32" s="206">
        <f t="shared" si="43"/>
        <v>-1.0000000000000002</v>
      </c>
      <c r="BW32" s="48" t="str">
        <f t="shared" si="14"/>
        <v>岬町</v>
      </c>
      <c r="BX32" s="122">
        <f t="shared" si="44"/>
        <v>0.41818181818181815</v>
      </c>
      <c r="BY32" s="122">
        <f t="shared" si="45"/>
        <v>0.4212218649517685</v>
      </c>
      <c r="BZ32" s="206">
        <f t="shared" si="46"/>
        <v>-0.30000000000000027</v>
      </c>
      <c r="CA32" s="48" t="str">
        <f t="shared" si="15"/>
        <v>高槻市</v>
      </c>
      <c r="CB32" s="122">
        <f t="shared" si="47"/>
        <v>0.40328315303729478</v>
      </c>
      <c r="CC32" s="122">
        <f t="shared" si="48"/>
        <v>0.39634991529339286</v>
      </c>
      <c r="CD32" s="206">
        <f t="shared" si="49"/>
        <v>0.70000000000000062</v>
      </c>
      <c r="CE32" s="48" t="str">
        <f t="shared" si="16"/>
        <v>松原市</v>
      </c>
      <c r="CF32" s="122">
        <f t="shared" si="50"/>
        <v>0.62725110431532449</v>
      </c>
      <c r="CG32" s="122">
        <f t="shared" si="51"/>
        <v>0.59597111364500188</v>
      </c>
      <c r="CH32" s="206">
        <f t="shared" si="52"/>
        <v>3.1000000000000028</v>
      </c>
      <c r="CJ32" s="122">
        <f t="shared" si="53"/>
        <v>0.23727321146312969</v>
      </c>
      <c r="CK32" s="122">
        <f t="shared" si="54"/>
        <v>0.24049022325424993</v>
      </c>
      <c r="CL32" s="206">
        <f t="shared" si="55"/>
        <v>-0.30000000000000027</v>
      </c>
      <c r="CM32" s="122">
        <f t="shared" si="56"/>
        <v>0.3678449898850521</v>
      </c>
      <c r="CN32" s="122">
        <f t="shared" si="57"/>
        <v>0.37096641984753681</v>
      </c>
      <c r="CO32" s="206">
        <f t="shared" si="58"/>
        <v>-0.30000000000000027</v>
      </c>
      <c r="CP32" s="122">
        <f t="shared" si="59"/>
        <v>0.62640623121446848</v>
      </c>
      <c r="CQ32" s="122">
        <f t="shared" si="60"/>
        <v>0.62650230144629881</v>
      </c>
      <c r="CR32" s="206">
        <f t="shared" si="61"/>
        <v>-0.10000000000000009</v>
      </c>
      <c r="CS32" s="122">
        <f t="shared" si="62"/>
        <v>0.1383386650063336</v>
      </c>
      <c r="CT32" s="122">
        <f t="shared" si="63"/>
        <v>0.13558844512707724</v>
      </c>
      <c r="CU32" s="206">
        <f t="shared" si="64"/>
        <v>0.20000000000000018</v>
      </c>
      <c r="CV32" s="122">
        <f t="shared" si="65"/>
        <v>0.16583005200036069</v>
      </c>
      <c r="CW32" s="122">
        <f t="shared" si="66"/>
        <v>0.1679962906899044</v>
      </c>
      <c r="CX32" s="206">
        <f t="shared" si="67"/>
        <v>-0.20000000000000018</v>
      </c>
      <c r="CY32" s="122">
        <f t="shared" si="68"/>
        <v>4.8084437612181279E-2</v>
      </c>
      <c r="CZ32" s="122">
        <f t="shared" si="69"/>
        <v>5.1131223776382718E-2</v>
      </c>
      <c r="DA32" s="206">
        <f t="shared" si="70"/>
        <v>-0.2999999999999996</v>
      </c>
      <c r="DB32" s="122">
        <f t="shared" si="71"/>
        <v>0.42800012027543072</v>
      </c>
      <c r="DC32" s="122">
        <f t="shared" si="72"/>
        <v>0.42975443383356071</v>
      </c>
      <c r="DD32" s="206">
        <f t="shared" si="73"/>
        <v>-0.20000000000000018</v>
      </c>
      <c r="DE32" s="122">
        <f t="shared" si="74"/>
        <v>0.41389089256247347</v>
      </c>
      <c r="DF32" s="122">
        <f t="shared" si="75"/>
        <v>0.39949212212154439</v>
      </c>
      <c r="DG32" s="206">
        <f t="shared" si="76"/>
        <v>1.4999999999999958</v>
      </c>
      <c r="DH32" s="122">
        <f t="shared" si="77"/>
        <v>0.64276876015020146</v>
      </c>
      <c r="DI32" s="122">
        <f t="shared" si="78"/>
        <v>0.6083648287875274</v>
      </c>
      <c r="DJ32" s="206">
        <f t="shared" si="79"/>
        <v>3.5000000000000031</v>
      </c>
      <c r="DK32" s="104">
        <v>0</v>
      </c>
    </row>
    <row r="33" spans="2:115" ht="13.5" customHeight="1">
      <c r="B33" s="54">
        <v>28</v>
      </c>
      <c r="C33" s="47" t="s">
        <v>37</v>
      </c>
      <c r="D33" s="102">
        <v>2639</v>
      </c>
      <c r="E33" s="103">
        <v>664</v>
      </c>
      <c r="F33" s="55">
        <f t="shared" si="0"/>
        <v>0.25161045850701025</v>
      </c>
      <c r="G33" s="102">
        <v>1725</v>
      </c>
      <c r="H33" s="103">
        <v>644</v>
      </c>
      <c r="I33" s="55">
        <f t="shared" si="1"/>
        <v>0.37333333333333335</v>
      </c>
      <c r="J33" s="102">
        <v>2640</v>
      </c>
      <c r="K33" s="103">
        <v>1679</v>
      </c>
      <c r="L33" s="55">
        <f t="shared" si="2"/>
        <v>0.63598484848484849</v>
      </c>
      <c r="M33" s="102">
        <v>2640</v>
      </c>
      <c r="N33" s="103">
        <v>372</v>
      </c>
      <c r="O33" s="55">
        <f t="shared" si="3"/>
        <v>0.1409090909090909</v>
      </c>
      <c r="P33" s="102">
        <v>2640</v>
      </c>
      <c r="Q33" s="103">
        <v>456</v>
      </c>
      <c r="R33" s="55">
        <f t="shared" si="4"/>
        <v>0.17272727272727273</v>
      </c>
      <c r="S33" s="102">
        <v>2640</v>
      </c>
      <c r="T33" s="103">
        <v>150</v>
      </c>
      <c r="U33" s="55">
        <f t="shared" si="5"/>
        <v>5.6818181818181816E-2</v>
      </c>
      <c r="V33" s="102">
        <v>2640</v>
      </c>
      <c r="W33" s="103">
        <v>1174</v>
      </c>
      <c r="X33" s="55">
        <f t="shared" si="6"/>
        <v>0.4446969696969697</v>
      </c>
      <c r="Y33" s="102">
        <v>2578</v>
      </c>
      <c r="Z33" s="103">
        <v>1182</v>
      </c>
      <c r="AA33" s="55">
        <f t="shared" si="7"/>
        <v>0.45849495733126455</v>
      </c>
      <c r="AB33" s="102">
        <v>2639</v>
      </c>
      <c r="AC33" s="103">
        <v>1725</v>
      </c>
      <c r="AD33" s="55">
        <f t="shared" si="8"/>
        <v>0.65365668813944677</v>
      </c>
      <c r="AE33" s="57"/>
      <c r="AF33" s="96" t="s">
        <v>23</v>
      </c>
      <c r="AG33" s="150">
        <f t="shared" si="17"/>
        <v>0.25710833668948851</v>
      </c>
      <c r="AH33" s="96" t="s">
        <v>23</v>
      </c>
      <c r="AI33" s="150">
        <f t="shared" si="18"/>
        <v>0.36201968879009211</v>
      </c>
      <c r="AJ33" s="96" t="s">
        <v>23</v>
      </c>
      <c r="AK33" s="150">
        <f t="shared" si="19"/>
        <v>0.66961770623742456</v>
      </c>
      <c r="AL33" s="96" t="s">
        <v>23</v>
      </c>
      <c r="AM33" s="150">
        <f t="shared" si="20"/>
        <v>0.14181086519114688</v>
      </c>
      <c r="AN33" s="96" t="s">
        <v>23</v>
      </c>
      <c r="AO33" s="150">
        <f t="shared" si="21"/>
        <v>0.17310478029937229</v>
      </c>
      <c r="AP33" s="96" t="s">
        <v>23</v>
      </c>
      <c r="AQ33" s="150">
        <f t="shared" si="22"/>
        <v>5.3516819571865444E-2</v>
      </c>
      <c r="AR33" s="96" t="s">
        <v>23</v>
      </c>
      <c r="AS33" s="150">
        <f t="shared" si="23"/>
        <v>0.44928703778296947</v>
      </c>
      <c r="AT33" s="96" t="s">
        <v>23</v>
      </c>
      <c r="AU33" s="150">
        <f t="shared" si="24"/>
        <v>0.38042599083310863</v>
      </c>
      <c r="AV33" s="96" t="s">
        <v>23</v>
      </c>
      <c r="AW33" s="150">
        <f t="shared" si="25"/>
        <v>0.62470824949698189</v>
      </c>
      <c r="AY33" s="48" t="str">
        <f t="shared" si="26"/>
        <v>太子町</v>
      </c>
      <c r="AZ33" s="122">
        <f t="shared" si="80"/>
        <v>0.22784810126582278</v>
      </c>
      <c r="BA33" s="122">
        <f t="shared" si="27"/>
        <v>0.2531914893617021</v>
      </c>
      <c r="BB33" s="206">
        <f t="shared" si="28"/>
        <v>-2.4999999999999996</v>
      </c>
      <c r="BC33" s="48" t="str">
        <f t="shared" si="9"/>
        <v>寝屋川市</v>
      </c>
      <c r="BD33" s="122">
        <f t="shared" si="29"/>
        <v>0.36491014316174231</v>
      </c>
      <c r="BE33" s="122">
        <f t="shared" si="30"/>
        <v>0.37893732103086225</v>
      </c>
      <c r="BF33" s="206">
        <f t="shared" si="31"/>
        <v>-1.4000000000000012</v>
      </c>
      <c r="BG33" s="48" t="str">
        <f t="shared" si="10"/>
        <v>柏原市</v>
      </c>
      <c r="BH33" s="122">
        <f t="shared" si="32"/>
        <v>0.61150737042320491</v>
      </c>
      <c r="BI33" s="122">
        <f t="shared" si="33"/>
        <v>0.62880618656355725</v>
      </c>
      <c r="BJ33" s="206">
        <f t="shared" si="34"/>
        <v>-1.7000000000000015</v>
      </c>
      <c r="BK33" s="48" t="str">
        <f t="shared" si="11"/>
        <v>池田市</v>
      </c>
      <c r="BL33" s="122">
        <f t="shared" si="35"/>
        <v>0.12762737514713302</v>
      </c>
      <c r="BM33" s="122">
        <f t="shared" si="36"/>
        <v>0.1339066339066339</v>
      </c>
      <c r="BN33" s="206">
        <f t="shared" si="37"/>
        <v>-0.60000000000000053</v>
      </c>
      <c r="BO33" s="48" t="str">
        <f t="shared" si="12"/>
        <v>豊中市</v>
      </c>
      <c r="BP33" s="122">
        <f t="shared" si="38"/>
        <v>0.15713243721996456</v>
      </c>
      <c r="BQ33" s="122">
        <f t="shared" si="39"/>
        <v>0.16159999999999999</v>
      </c>
      <c r="BR33" s="206">
        <f t="shared" si="40"/>
        <v>-0.50000000000000044</v>
      </c>
      <c r="BS33" s="48" t="str">
        <f t="shared" si="13"/>
        <v>寝屋川市</v>
      </c>
      <c r="BT33" s="122">
        <f t="shared" si="41"/>
        <v>4.4862518089725037E-2</v>
      </c>
      <c r="BU33" s="122">
        <f t="shared" si="42"/>
        <v>5.1178838412880963E-2</v>
      </c>
      <c r="BV33" s="206">
        <f t="shared" si="43"/>
        <v>-0.59999999999999987</v>
      </c>
      <c r="BW33" s="48" t="str">
        <f t="shared" si="14"/>
        <v>松原市</v>
      </c>
      <c r="BX33" s="122">
        <f t="shared" si="44"/>
        <v>0.41468388851121685</v>
      </c>
      <c r="BY33" s="122">
        <f t="shared" si="45"/>
        <v>0.40342205323193914</v>
      </c>
      <c r="BZ33" s="206">
        <f t="shared" si="46"/>
        <v>1.1999999999999955</v>
      </c>
      <c r="CA33" s="48" t="str">
        <f t="shared" si="15"/>
        <v>摂津市</v>
      </c>
      <c r="CB33" s="122">
        <f t="shared" si="47"/>
        <v>0.40269886363636365</v>
      </c>
      <c r="CC33" s="122">
        <f t="shared" si="48"/>
        <v>0.41614906832298137</v>
      </c>
      <c r="CD33" s="206">
        <f t="shared" si="49"/>
        <v>-1.2999999999999956</v>
      </c>
      <c r="CE33" s="48" t="str">
        <f t="shared" si="16"/>
        <v>東大阪市</v>
      </c>
      <c r="CF33" s="122">
        <f t="shared" si="50"/>
        <v>0.62470824949698189</v>
      </c>
      <c r="CG33" s="122">
        <f t="shared" si="51"/>
        <v>0.5786890700382632</v>
      </c>
      <c r="CH33" s="206">
        <f t="shared" si="52"/>
        <v>4.6000000000000041</v>
      </c>
      <c r="CJ33" s="122">
        <f t="shared" si="53"/>
        <v>0.23727321146312969</v>
      </c>
      <c r="CK33" s="122">
        <f t="shared" si="54"/>
        <v>0.24049022325424993</v>
      </c>
      <c r="CL33" s="206">
        <f t="shared" si="55"/>
        <v>-0.30000000000000027</v>
      </c>
      <c r="CM33" s="122">
        <f t="shared" si="56"/>
        <v>0.3678449898850521</v>
      </c>
      <c r="CN33" s="122">
        <f t="shared" si="57"/>
        <v>0.37096641984753681</v>
      </c>
      <c r="CO33" s="206">
        <f t="shared" si="58"/>
        <v>-0.30000000000000027</v>
      </c>
      <c r="CP33" s="122">
        <f t="shared" si="59"/>
        <v>0.62640623121446848</v>
      </c>
      <c r="CQ33" s="122">
        <f t="shared" si="60"/>
        <v>0.62650230144629881</v>
      </c>
      <c r="CR33" s="206">
        <f t="shared" si="61"/>
        <v>-0.10000000000000009</v>
      </c>
      <c r="CS33" s="122">
        <f t="shared" si="62"/>
        <v>0.1383386650063336</v>
      </c>
      <c r="CT33" s="122">
        <f t="shared" si="63"/>
        <v>0.13558844512707724</v>
      </c>
      <c r="CU33" s="206">
        <f t="shared" si="64"/>
        <v>0.20000000000000018</v>
      </c>
      <c r="CV33" s="122">
        <f t="shared" si="65"/>
        <v>0.16583005200036069</v>
      </c>
      <c r="CW33" s="122">
        <f t="shared" si="66"/>
        <v>0.1679962906899044</v>
      </c>
      <c r="CX33" s="206">
        <f t="shared" si="67"/>
        <v>-0.20000000000000018</v>
      </c>
      <c r="CY33" s="122">
        <f t="shared" si="68"/>
        <v>4.8084437612181279E-2</v>
      </c>
      <c r="CZ33" s="122">
        <f t="shared" si="69"/>
        <v>5.1131223776382718E-2</v>
      </c>
      <c r="DA33" s="206">
        <f t="shared" si="70"/>
        <v>-0.2999999999999996</v>
      </c>
      <c r="DB33" s="122">
        <f t="shared" si="71"/>
        <v>0.42800012027543072</v>
      </c>
      <c r="DC33" s="122">
        <f t="shared" si="72"/>
        <v>0.42975443383356071</v>
      </c>
      <c r="DD33" s="206">
        <f t="shared" si="73"/>
        <v>-0.20000000000000018</v>
      </c>
      <c r="DE33" s="122">
        <f t="shared" si="74"/>
        <v>0.41389089256247347</v>
      </c>
      <c r="DF33" s="122">
        <f t="shared" si="75"/>
        <v>0.39949212212154439</v>
      </c>
      <c r="DG33" s="206">
        <f t="shared" si="76"/>
        <v>1.4999999999999958</v>
      </c>
      <c r="DH33" s="122">
        <f t="shared" si="77"/>
        <v>0.64276876015020146</v>
      </c>
      <c r="DI33" s="122">
        <f t="shared" si="78"/>
        <v>0.6083648287875274</v>
      </c>
      <c r="DJ33" s="206">
        <f t="shared" si="79"/>
        <v>3.5000000000000031</v>
      </c>
      <c r="DK33" s="104">
        <v>0</v>
      </c>
    </row>
    <row r="34" spans="2:115" ht="13.5" customHeight="1">
      <c r="B34" s="54">
        <v>29</v>
      </c>
      <c r="C34" s="47" t="s">
        <v>38</v>
      </c>
      <c r="D34" s="102">
        <v>2579</v>
      </c>
      <c r="E34" s="103">
        <v>559</v>
      </c>
      <c r="F34" s="55">
        <f t="shared" si="0"/>
        <v>0.21675067855758046</v>
      </c>
      <c r="G34" s="102">
        <v>2346</v>
      </c>
      <c r="H34" s="103">
        <v>854</v>
      </c>
      <c r="I34" s="55">
        <f t="shared" si="1"/>
        <v>0.36402387041773232</v>
      </c>
      <c r="J34" s="102">
        <v>2581</v>
      </c>
      <c r="K34" s="103">
        <v>1700</v>
      </c>
      <c r="L34" s="55">
        <f t="shared" si="2"/>
        <v>0.65865943432777996</v>
      </c>
      <c r="M34" s="102">
        <v>2581</v>
      </c>
      <c r="N34" s="103">
        <v>362</v>
      </c>
      <c r="O34" s="55">
        <f t="shared" si="3"/>
        <v>0.14025571483920962</v>
      </c>
      <c r="P34" s="102">
        <v>2581</v>
      </c>
      <c r="Q34" s="103">
        <v>457</v>
      </c>
      <c r="R34" s="55">
        <f t="shared" si="4"/>
        <v>0.17706315381635024</v>
      </c>
      <c r="S34" s="102">
        <v>2580</v>
      </c>
      <c r="T34" s="103">
        <v>124</v>
      </c>
      <c r="U34" s="55">
        <f t="shared" si="5"/>
        <v>4.8062015503875968E-2</v>
      </c>
      <c r="V34" s="102">
        <v>2580</v>
      </c>
      <c r="W34" s="103">
        <v>1133</v>
      </c>
      <c r="X34" s="55">
        <f t="shared" si="6"/>
        <v>0.43914728682170545</v>
      </c>
      <c r="Y34" s="102">
        <v>2385</v>
      </c>
      <c r="Z34" s="103">
        <v>1023</v>
      </c>
      <c r="AA34" s="55">
        <f t="shared" si="7"/>
        <v>0.42893081761006291</v>
      </c>
      <c r="AB34" s="102">
        <v>2572</v>
      </c>
      <c r="AC34" s="103">
        <v>1669</v>
      </c>
      <c r="AD34" s="55">
        <f t="shared" si="8"/>
        <v>0.64891135303265945</v>
      </c>
      <c r="AE34" s="57"/>
      <c r="AF34" s="96" t="s">
        <v>50</v>
      </c>
      <c r="AG34" s="150">
        <f t="shared" si="17"/>
        <v>0.21105866486850977</v>
      </c>
      <c r="AH34" s="96" t="s">
        <v>50</v>
      </c>
      <c r="AI34" s="150">
        <f t="shared" si="18"/>
        <v>0.39595375722543352</v>
      </c>
      <c r="AJ34" s="96" t="s">
        <v>50</v>
      </c>
      <c r="AK34" s="150">
        <f t="shared" si="19"/>
        <v>0.63317599460552931</v>
      </c>
      <c r="AL34" s="96" t="s">
        <v>50</v>
      </c>
      <c r="AM34" s="150">
        <f t="shared" si="20"/>
        <v>0.14295347269049224</v>
      </c>
      <c r="AN34" s="96" t="s">
        <v>50</v>
      </c>
      <c r="AO34" s="150">
        <f t="shared" si="21"/>
        <v>0.16790289952798382</v>
      </c>
      <c r="AP34" s="96" t="s">
        <v>50</v>
      </c>
      <c r="AQ34" s="150">
        <f t="shared" si="22"/>
        <v>3.9784221173297371E-2</v>
      </c>
      <c r="AR34" s="96" t="s">
        <v>50</v>
      </c>
      <c r="AS34" s="150">
        <f t="shared" si="23"/>
        <v>0.44706675657451111</v>
      </c>
      <c r="AT34" s="96" t="s">
        <v>50</v>
      </c>
      <c r="AU34" s="150">
        <f t="shared" si="24"/>
        <v>0.41235392320534225</v>
      </c>
      <c r="AV34" s="96" t="s">
        <v>50</v>
      </c>
      <c r="AW34" s="150">
        <f t="shared" si="25"/>
        <v>0.62887989203778683</v>
      </c>
      <c r="AY34" s="48" t="str">
        <f t="shared" si="26"/>
        <v>能勢町</v>
      </c>
      <c r="AZ34" s="122">
        <f t="shared" si="80"/>
        <v>0.22691292875989447</v>
      </c>
      <c r="BA34" s="122">
        <f t="shared" si="27"/>
        <v>0.21390374331550802</v>
      </c>
      <c r="BB34" s="206">
        <f t="shared" si="28"/>
        <v>1.3000000000000012</v>
      </c>
      <c r="BC34" s="48" t="str">
        <f t="shared" si="9"/>
        <v>東大阪市</v>
      </c>
      <c r="BD34" s="122">
        <f t="shared" si="29"/>
        <v>0.36201968879009211</v>
      </c>
      <c r="BE34" s="122">
        <f t="shared" si="30"/>
        <v>0.37524785194976867</v>
      </c>
      <c r="BF34" s="206">
        <f t="shared" si="31"/>
        <v>-1.3000000000000012</v>
      </c>
      <c r="BG34" s="48" t="str">
        <f t="shared" si="10"/>
        <v>田尻町</v>
      </c>
      <c r="BH34" s="122">
        <f t="shared" si="32"/>
        <v>0.60526315789473684</v>
      </c>
      <c r="BI34" s="122">
        <f t="shared" si="33"/>
        <v>0.63348416289592757</v>
      </c>
      <c r="BJ34" s="206">
        <f t="shared" si="34"/>
        <v>-2.8000000000000025</v>
      </c>
      <c r="BK34" s="48" t="str">
        <f t="shared" si="11"/>
        <v>高石市</v>
      </c>
      <c r="BL34" s="122">
        <f t="shared" si="35"/>
        <v>0.12699468085106383</v>
      </c>
      <c r="BM34" s="122">
        <f t="shared" si="36"/>
        <v>0.14107274063188832</v>
      </c>
      <c r="BN34" s="206">
        <f t="shared" si="37"/>
        <v>-1.3999999999999986</v>
      </c>
      <c r="BO34" s="48" t="str">
        <f t="shared" si="12"/>
        <v>藤井寺市</v>
      </c>
      <c r="BP34" s="122">
        <f t="shared" si="38"/>
        <v>0.15540339386722238</v>
      </c>
      <c r="BQ34" s="122">
        <f t="shared" si="39"/>
        <v>0.16116377901274925</v>
      </c>
      <c r="BR34" s="206">
        <f t="shared" si="40"/>
        <v>-0.60000000000000053</v>
      </c>
      <c r="BS34" s="48" t="str">
        <f t="shared" si="13"/>
        <v>高槻市</v>
      </c>
      <c r="BT34" s="122">
        <f t="shared" si="41"/>
        <v>4.4807692307692305E-2</v>
      </c>
      <c r="BU34" s="122">
        <f t="shared" si="42"/>
        <v>4.6688238790200093E-2</v>
      </c>
      <c r="BV34" s="206">
        <f t="shared" si="43"/>
        <v>-0.20000000000000018</v>
      </c>
      <c r="BW34" s="48" t="str">
        <f t="shared" si="14"/>
        <v>大東市</v>
      </c>
      <c r="BX34" s="122">
        <f t="shared" si="44"/>
        <v>0.41418120427687111</v>
      </c>
      <c r="BY34" s="122">
        <f t="shared" si="45"/>
        <v>0.42564559216384684</v>
      </c>
      <c r="BZ34" s="206">
        <f t="shared" si="46"/>
        <v>-1.2000000000000011</v>
      </c>
      <c r="CA34" s="48" t="str">
        <f t="shared" si="15"/>
        <v>豊中市</v>
      </c>
      <c r="CB34" s="122">
        <f t="shared" si="47"/>
        <v>0.40181974671093079</v>
      </c>
      <c r="CC34" s="122">
        <f t="shared" si="48"/>
        <v>0.39033170480843404</v>
      </c>
      <c r="CD34" s="206">
        <f t="shared" si="49"/>
        <v>1.2000000000000011</v>
      </c>
      <c r="CE34" s="48" t="str">
        <f t="shared" si="16"/>
        <v>羽曳野市</v>
      </c>
      <c r="CF34" s="122">
        <f t="shared" si="50"/>
        <v>0.62353183597774575</v>
      </c>
      <c r="CG34" s="122">
        <f t="shared" si="51"/>
        <v>0.58877312353816713</v>
      </c>
      <c r="CH34" s="206">
        <f t="shared" si="52"/>
        <v>3.5000000000000031</v>
      </c>
      <c r="CJ34" s="122">
        <f t="shared" si="53"/>
        <v>0.23727321146312969</v>
      </c>
      <c r="CK34" s="122">
        <f t="shared" si="54"/>
        <v>0.24049022325424993</v>
      </c>
      <c r="CL34" s="206">
        <f t="shared" si="55"/>
        <v>-0.30000000000000027</v>
      </c>
      <c r="CM34" s="122">
        <f t="shared" si="56"/>
        <v>0.3678449898850521</v>
      </c>
      <c r="CN34" s="122">
        <f t="shared" si="57"/>
        <v>0.37096641984753681</v>
      </c>
      <c r="CO34" s="206">
        <f t="shared" si="58"/>
        <v>-0.30000000000000027</v>
      </c>
      <c r="CP34" s="122">
        <f t="shared" si="59"/>
        <v>0.62640623121446848</v>
      </c>
      <c r="CQ34" s="122">
        <f t="shared" si="60"/>
        <v>0.62650230144629881</v>
      </c>
      <c r="CR34" s="206">
        <f t="shared" si="61"/>
        <v>-0.10000000000000009</v>
      </c>
      <c r="CS34" s="122">
        <f t="shared" si="62"/>
        <v>0.1383386650063336</v>
      </c>
      <c r="CT34" s="122">
        <f t="shared" si="63"/>
        <v>0.13558844512707724</v>
      </c>
      <c r="CU34" s="206">
        <f t="shared" si="64"/>
        <v>0.20000000000000018</v>
      </c>
      <c r="CV34" s="122">
        <f t="shared" si="65"/>
        <v>0.16583005200036069</v>
      </c>
      <c r="CW34" s="122">
        <f t="shared" si="66"/>
        <v>0.1679962906899044</v>
      </c>
      <c r="CX34" s="206">
        <f t="shared" si="67"/>
        <v>-0.20000000000000018</v>
      </c>
      <c r="CY34" s="122">
        <f t="shared" si="68"/>
        <v>4.8084437612181279E-2</v>
      </c>
      <c r="CZ34" s="122">
        <f t="shared" si="69"/>
        <v>5.1131223776382718E-2</v>
      </c>
      <c r="DA34" s="206">
        <f t="shared" si="70"/>
        <v>-0.2999999999999996</v>
      </c>
      <c r="DB34" s="122">
        <f t="shared" si="71"/>
        <v>0.42800012027543072</v>
      </c>
      <c r="DC34" s="122">
        <f t="shared" si="72"/>
        <v>0.42975443383356071</v>
      </c>
      <c r="DD34" s="206">
        <f t="shared" si="73"/>
        <v>-0.20000000000000018</v>
      </c>
      <c r="DE34" s="122">
        <f t="shared" si="74"/>
        <v>0.41389089256247347</v>
      </c>
      <c r="DF34" s="122">
        <f t="shared" si="75"/>
        <v>0.39949212212154439</v>
      </c>
      <c r="DG34" s="206">
        <f t="shared" si="76"/>
        <v>1.4999999999999958</v>
      </c>
      <c r="DH34" s="122">
        <f t="shared" si="77"/>
        <v>0.64276876015020146</v>
      </c>
      <c r="DI34" s="122">
        <f t="shared" si="78"/>
        <v>0.6083648287875274</v>
      </c>
      <c r="DJ34" s="206">
        <f t="shared" si="79"/>
        <v>3.5000000000000031</v>
      </c>
      <c r="DK34" s="104">
        <v>0</v>
      </c>
    </row>
    <row r="35" spans="2:115" ht="13.5" customHeight="1">
      <c r="B35" s="54">
        <v>30</v>
      </c>
      <c r="C35" s="47" t="s">
        <v>39</v>
      </c>
      <c r="D35" s="102">
        <v>3211</v>
      </c>
      <c r="E35" s="103">
        <v>809</v>
      </c>
      <c r="F35" s="55">
        <f t="shared" si="0"/>
        <v>0.25194643413266893</v>
      </c>
      <c r="G35" s="102">
        <v>2029</v>
      </c>
      <c r="H35" s="103">
        <v>752</v>
      </c>
      <c r="I35" s="55">
        <f t="shared" si="1"/>
        <v>0.37062592410054213</v>
      </c>
      <c r="J35" s="102">
        <v>3212</v>
      </c>
      <c r="K35" s="103">
        <v>2204</v>
      </c>
      <c r="L35" s="55">
        <f t="shared" si="2"/>
        <v>0.68617683686176834</v>
      </c>
      <c r="M35" s="102">
        <v>3212</v>
      </c>
      <c r="N35" s="103">
        <v>585</v>
      </c>
      <c r="O35" s="55">
        <f t="shared" si="3"/>
        <v>0.18212951432129515</v>
      </c>
      <c r="P35" s="102">
        <v>3212</v>
      </c>
      <c r="Q35" s="103">
        <v>584</v>
      </c>
      <c r="R35" s="55">
        <f t="shared" si="4"/>
        <v>0.18181818181818182</v>
      </c>
      <c r="S35" s="102">
        <v>3212</v>
      </c>
      <c r="T35" s="103">
        <v>164</v>
      </c>
      <c r="U35" s="55">
        <f t="shared" si="5"/>
        <v>5.1058530510585308E-2</v>
      </c>
      <c r="V35" s="102">
        <v>3212</v>
      </c>
      <c r="W35" s="103">
        <v>1440</v>
      </c>
      <c r="X35" s="55">
        <f t="shared" si="6"/>
        <v>0.44831880448318806</v>
      </c>
      <c r="Y35" s="102">
        <v>3096</v>
      </c>
      <c r="Z35" s="103">
        <v>1428</v>
      </c>
      <c r="AA35" s="55">
        <f t="shared" si="7"/>
        <v>0.46124031007751937</v>
      </c>
      <c r="AB35" s="102">
        <v>3205</v>
      </c>
      <c r="AC35" s="103">
        <v>2111</v>
      </c>
      <c r="AD35" s="55">
        <f t="shared" si="8"/>
        <v>0.65865834633385334</v>
      </c>
      <c r="AE35" s="57"/>
      <c r="AF35" s="96" t="s">
        <v>18</v>
      </c>
      <c r="AG35" s="150">
        <f t="shared" si="17"/>
        <v>0.23239875389408099</v>
      </c>
      <c r="AH35" s="96" t="s">
        <v>18</v>
      </c>
      <c r="AI35" s="150">
        <f t="shared" si="18"/>
        <v>0.32792584009269987</v>
      </c>
      <c r="AJ35" s="96" t="s">
        <v>18</v>
      </c>
      <c r="AK35" s="150">
        <f t="shared" si="19"/>
        <v>0.5937694704049844</v>
      </c>
      <c r="AL35" s="96" t="s">
        <v>18</v>
      </c>
      <c r="AM35" s="150">
        <f t="shared" si="20"/>
        <v>0.15264797507788161</v>
      </c>
      <c r="AN35" s="96" t="s">
        <v>18</v>
      </c>
      <c r="AO35" s="150">
        <f t="shared" si="21"/>
        <v>0.17061021170610211</v>
      </c>
      <c r="AP35" s="96" t="s">
        <v>18</v>
      </c>
      <c r="AQ35" s="150">
        <f t="shared" si="22"/>
        <v>4.4209215442092158E-2</v>
      </c>
      <c r="AR35" s="96" t="s">
        <v>18</v>
      </c>
      <c r="AS35" s="150">
        <f t="shared" si="23"/>
        <v>0.44707347447073476</v>
      </c>
      <c r="AT35" s="96" t="s">
        <v>18</v>
      </c>
      <c r="AU35" s="150">
        <f t="shared" si="24"/>
        <v>0.3961977186311787</v>
      </c>
      <c r="AV35" s="96" t="s">
        <v>18</v>
      </c>
      <c r="AW35" s="150">
        <f t="shared" si="25"/>
        <v>0.64423676012461062</v>
      </c>
      <c r="AY35" s="48" t="str">
        <f t="shared" si="26"/>
        <v>枚方市</v>
      </c>
      <c r="AZ35" s="122">
        <f t="shared" si="80"/>
        <v>0.22457067371202113</v>
      </c>
      <c r="BA35" s="122">
        <f t="shared" si="27"/>
        <v>0.22880293238159544</v>
      </c>
      <c r="BB35" s="206">
        <f t="shared" si="28"/>
        <v>-0.40000000000000036</v>
      </c>
      <c r="BC35" s="48" t="str">
        <f t="shared" si="9"/>
        <v>豊能町</v>
      </c>
      <c r="BD35" s="122">
        <f t="shared" si="29"/>
        <v>0.35987261146496813</v>
      </c>
      <c r="BE35" s="122">
        <f t="shared" si="30"/>
        <v>0.36346153846153845</v>
      </c>
      <c r="BF35" s="206">
        <f t="shared" si="31"/>
        <v>-0.30000000000000027</v>
      </c>
      <c r="BG35" s="48" t="str">
        <f t="shared" si="10"/>
        <v>泉佐野市</v>
      </c>
      <c r="BH35" s="122">
        <f t="shared" si="32"/>
        <v>0.60465116279069764</v>
      </c>
      <c r="BI35" s="122">
        <f t="shared" si="33"/>
        <v>0.60335977601493229</v>
      </c>
      <c r="BJ35" s="206">
        <f t="shared" si="34"/>
        <v>0.20000000000000018</v>
      </c>
      <c r="BK35" s="48" t="str">
        <f t="shared" si="11"/>
        <v>羽曳野市</v>
      </c>
      <c r="BL35" s="122">
        <f t="shared" si="35"/>
        <v>0.12587556654305726</v>
      </c>
      <c r="BM35" s="122">
        <f t="shared" si="36"/>
        <v>0.11928556240697427</v>
      </c>
      <c r="BN35" s="206">
        <f t="shared" si="37"/>
        <v>0.70000000000000062</v>
      </c>
      <c r="BO35" s="48" t="str">
        <f t="shared" si="12"/>
        <v>高石市</v>
      </c>
      <c r="BP35" s="122">
        <f t="shared" si="38"/>
        <v>0.15292553191489361</v>
      </c>
      <c r="BQ35" s="122">
        <f t="shared" si="39"/>
        <v>0.16531961792799413</v>
      </c>
      <c r="BR35" s="206">
        <f t="shared" si="40"/>
        <v>-1.2000000000000011</v>
      </c>
      <c r="BS35" s="48" t="str">
        <f t="shared" si="13"/>
        <v>四條畷市</v>
      </c>
      <c r="BT35" s="122">
        <f t="shared" si="41"/>
        <v>4.4209215442092158E-2</v>
      </c>
      <c r="BU35" s="122">
        <f t="shared" si="42"/>
        <v>4.9808429118773943E-2</v>
      </c>
      <c r="BV35" s="206">
        <f t="shared" si="43"/>
        <v>-0.60000000000000053</v>
      </c>
      <c r="BW35" s="48" t="str">
        <f t="shared" si="14"/>
        <v>守口市</v>
      </c>
      <c r="BX35" s="122">
        <f t="shared" si="44"/>
        <v>0.40817105765559375</v>
      </c>
      <c r="BY35" s="122">
        <f t="shared" si="45"/>
        <v>0.38157374456306842</v>
      </c>
      <c r="BZ35" s="206">
        <f t="shared" si="46"/>
        <v>2.599999999999997</v>
      </c>
      <c r="CA35" s="48" t="str">
        <f t="shared" si="15"/>
        <v>茨木市</v>
      </c>
      <c r="CB35" s="122">
        <f t="shared" si="47"/>
        <v>0.39970678395308545</v>
      </c>
      <c r="CC35" s="122">
        <f t="shared" si="48"/>
        <v>0.39580419580419579</v>
      </c>
      <c r="CD35" s="206">
        <f t="shared" si="49"/>
        <v>0.40000000000000036</v>
      </c>
      <c r="CE35" s="48" t="str">
        <f t="shared" si="16"/>
        <v>寝屋川市</v>
      </c>
      <c r="CF35" s="122">
        <f t="shared" si="50"/>
        <v>0.62227171492204902</v>
      </c>
      <c r="CG35" s="122">
        <f t="shared" si="51"/>
        <v>0.57298976187737261</v>
      </c>
      <c r="CH35" s="206">
        <f t="shared" si="52"/>
        <v>4.9000000000000039</v>
      </c>
      <c r="CJ35" s="122">
        <f t="shared" si="53"/>
        <v>0.23727321146312969</v>
      </c>
      <c r="CK35" s="122">
        <f t="shared" si="54"/>
        <v>0.24049022325424993</v>
      </c>
      <c r="CL35" s="206">
        <f t="shared" si="55"/>
        <v>-0.30000000000000027</v>
      </c>
      <c r="CM35" s="122">
        <f t="shared" si="56"/>
        <v>0.3678449898850521</v>
      </c>
      <c r="CN35" s="122">
        <f t="shared" si="57"/>
        <v>0.37096641984753681</v>
      </c>
      <c r="CO35" s="206">
        <f t="shared" si="58"/>
        <v>-0.30000000000000027</v>
      </c>
      <c r="CP35" s="122">
        <f t="shared" si="59"/>
        <v>0.62640623121446848</v>
      </c>
      <c r="CQ35" s="122">
        <f t="shared" si="60"/>
        <v>0.62650230144629881</v>
      </c>
      <c r="CR35" s="206">
        <f t="shared" si="61"/>
        <v>-0.10000000000000009</v>
      </c>
      <c r="CS35" s="122">
        <f t="shared" si="62"/>
        <v>0.1383386650063336</v>
      </c>
      <c r="CT35" s="122">
        <f t="shared" si="63"/>
        <v>0.13558844512707724</v>
      </c>
      <c r="CU35" s="206">
        <f t="shared" si="64"/>
        <v>0.20000000000000018</v>
      </c>
      <c r="CV35" s="122">
        <f t="shared" si="65"/>
        <v>0.16583005200036069</v>
      </c>
      <c r="CW35" s="122">
        <f t="shared" si="66"/>
        <v>0.1679962906899044</v>
      </c>
      <c r="CX35" s="206">
        <f t="shared" si="67"/>
        <v>-0.20000000000000018</v>
      </c>
      <c r="CY35" s="122">
        <f t="shared" si="68"/>
        <v>4.8084437612181279E-2</v>
      </c>
      <c r="CZ35" s="122">
        <f t="shared" si="69"/>
        <v>5.1131223776382718E-2</v>
      </c>
      <c r="DA35" s="206">
        <f t="shared" si="70"/>
        <v>-0.2999999999999996</v>
      </c>
      <c r="DB35" s="122">
        <f t="shared" si="71"/>
        <v>0.42800012027543072</v>
      </c>
      <c r="DC35" s="122">
        <f t="shared" si="72"/>
        <v>0.42975443383356071</v>
      </c>
      <c r="DD35" s="206">
        <f t="shared" si="73"/>
        <v>-0.20000000000000018</v>
      </c>
      <c r="DE35" s="122">
        <f t="shared" si="74"/>
        <v>0.41389089256247347</v>
      </c>
      <c r="DF35" s="122">
        <f t="shared" si="75"/>
        <v>0.39949212212154439</v>
      </c>
      <c r="DG35" s="206">
        <f t="shared" si="76"/>
        <v>1.4999999999999958</v>
      </c>
      <c r="DH35" s="122">
        <f t="shared" si="77"/>
        <v>0.64276876015020146</v>
      </c>
      <c r="DI35" s="122">
        <f t="shared" si="78"/>
        <v>0.6083648287875274</v>
      </c>
      <c r="DJ35" s="206">
        <f t="shared" si="79"/>
        <v>3.5000000000000031</v>
      </c>
      <c r="DK35" s="104">
        <v>0</v>
      </c>
    </row>
    <row r="36" spans="2:115" ht="13.5" customHeight="1">
      <c r="B36" s="54">
        <v>31</v>
      </c>
      <c r="C36" s="47" t="s">
        <v>40</v>
      </c>
      <c r="D36" s="102">
        <v>4855</v>
      </c>
      <c r="E36" s="103">
        <v>1043</v>
      </c>
      <c r="F36" s="55">
        <f t="shared" si="0"/>
        <v>0.21483007209062821</v>
      </c>
      <c r="G36" s="102">
        <v>3383</v>
      </c>
      <c r="H36" s="103">
        <v>1318</v>
      </c>
      <c r="I36" s="55">
        <f t="shared" si="1"/>
        <v>0.38959503399349688</v>
      </c>
      <c r="J36" s="102">
        <v>4855</v>
      </c>
      <c r="K36" s="103">
        <v>3138</v>
      </c>
      <c r="L36" s="55">
        <f t="shared" si="2"/>
        <v>0.64634397528321319</v>
      </c>
      <c r="M36" s="102">
        <v>4855</v>
      </c>
      <c r="N36" s="103">
        <v>690</v>
      </c>
      <c r="O36" s="55">
        <f t="shared" si="3"/>
        <v>0.14212152420185376</v>
      </c>
      <c r="P36" s="102">
        <v>4855</v>
      </c>
      <c r="Q36" s="103">
        <v>825</v>
      </c>
      <c r="R36" s="55">
        <f t="shared" si="4"/>
        <v>0.16992790937178168</v>
      </c>
      <c r="S36" s="102">
        <v>4855</v>
      </c>
      <c r="T36" s="103">
        <v>257</v>
      </c>
      <c r="U36" s="55">
        <f t="shared" si="5"/>
        <v>5.2935118434603502E-2</v>
      </c>
      <c r="V36" s="102">
        <v>4855</v>
      </c>
      <c r="W36" s="103">
        <v>2200</v>
      </c>
      <c r="X36" s="55">
        <f t="shared" si="6"/>
        <v>0.45314109165808447</v>
      </c>
      <c r="Y36" s="102">
        <v>4779</v>
      </c>
      <c r="Z36" s="103">
        <v>2018</v>
      </c>
      <c r="AA36" s="55">
        <f t="shared" si="7"/>
        <v>0.42226407198158611</v>
      </c>
      <c r="AB36" s="102">
        <v>4854</v>
      </c>
      <c r="AC36" s="103">
        <v>3129</v>
      </c>
      <c r="AD36" s="55">
        <f t="shared" si="8"/>
        <v>0.64462299134734236</v>
      </c>
      <c r="AE36" s="57"/>
      <c r="AF36" s="96" t="s">
        <v>19</v>
      </c>
      <c r="AG36" s="150">
        <f t="shared" si="17"/>
        <v>0.22096024780588538</v>
      </c>
      <c r="AH36" s="96" t="s">
        <v>19</v>
      </c>
      <c r="AI36" s="150">
        <f t="shared" si="18"/>
        <v>0.41926070038910507</v>
      </c>
      <c r="AJ36" s="96" t="s">
        <v>19</v>
      </c>
      <c r="AK36" s="150">
        <f t="shared" si="19"/>
        <v>0.62003097573567367</v>
      </c>
      <c r="AL36" s="96" t="s">
        <v>19</v>
      </c>
      <c r="AM36" s="150">
        <f t="shared" si="20"/>
        <v>0.16313887454827053</v>
      </c>
      <c r="AN36" s="96" t="s">
        <v>19</v>
      </c>
      <c r="AO36" s="150">
        <f t="shared" si="21"/>
        <v>0.14551083591331268</v>
      </c>
      <c r="AP36" s="96" t="s">
        <v>19</v>
      </c>
      <c r="AQ36" s="150">
        <f t="shared" si="22"/>
        <v>3.3023735810113516E-2</v>
      </c>
      <c r="AR36" s="96" t="s">
        <v>19</v>
      </c>
      <c r="AS36" s="150">
        <f t="shared" si="23"/>
        <v>0.45098039215686275</v>
      </c>
      <c r="AT36" s="96" t="s">
        <v>19</v>
      </c>
      <c r="AU36" s="150">
        <f t="shared" si="24"/>
        <v>0.39005087620124362</v>
      </c>
      <c r="AV36" s="96" t="s">
        <v>19</v>
      </c>
      <c r="AW36" s="150">
        <f t="shared" si="25"/>
        <v>0.609391124871001</v>
      </c>
      <c r="AY36" s="48" t="str">
        <f t="shared" si="26"/>
        <v>高石市</v>
      </c>
      <c r="AZ36" s="122">
        <f t="shared" si="80"/>
        <v>0.22340425531914893</v>
      </c>
      <c r="BA36" s="122">
        <f t="shared" si="27"/>
        <v>0.21601763409257899</v>
      </c>
      <c r="BB36" s="206">
        <f t="shared" si="28"/>
        <v>0.70000000000000062</v>
      </c>
      <c r="BC36" s="48" t="str">
        <f t="shared" si="9"/>
        <v>高石市</v>
      </c>
      <c r="BD36" s="122">
        <f t="shared" si="29"/>
        <v>0.35869565217391303</v>
      </c>
      <c r="BE36" s="122">
        <f t="shared" si="30"/>
        <v>0.48</v>
      </c>
      <c r="BF36" s="206">
        <f t="shared" si="31"/>
        <v>-12.1</v>
      </c>
      <c r="BG36" s="48" t="str">
        <f t="shared" si="10"/>
        <v>茨木市</v>
      </c>
      <c r="BH36" s="122">
        <f t="shared" si="32"/>
        <v>0.60257521356939459</v>
      </c>
      <c r="BI36" s="122">
        <f t="shared" si="33"/>
        <v>0.60497201613952878</v>
      </c>
      <c r="BJ36" s="206">
        <f t="shared" si="34"/>
        <v>-0.20000000000000018</v>
      </c>
      <c r="BK36" s="48" t="str">
        <f t="shared" si="11"/>
        <v>柏原市</v>
      </c>
      <c r="BL36" s="122">
        <f t="shared" si="35"/>
        <v>0.12553495007132667</v>
      </c>
      <c r="BM36" s="122">
        <f t="shared" si="36"/>
        <v>0.12469792170130498</v>
      </c>
      <c r="BN36" s="206">
        <f t="shared" si="37"/>
        <v>0.10000000000000009</v>
      </c>
      <c r="BO36" s="48" t="str">
        <f t="shared" si="12"/>
        <v>熊取町</v>
      </c>
      <c r="BP36" s="122">
        <f t="shared" si="38"/>
        <v>0.15086646279306828</v>
      </c>
      <c r="BQ36" s="122">
        <f t="shared" si="39"/>
        <v>0.1517094017094017</v>
      </c>
      <c r="BR36" s="206">
        <f t="shared" si="40"/>
        <v>-0.10000000000000009</v>
      </c>
      <c r="BS36" s="48" t="str">
        <f t="shared" si="13"/>
        <v>吹田市</v>
      </c>
      <c r="BT36" s="122">
        <f t="shared" si="41"/>
        <v>4.3546195652173915E-2</v>
      </c>
      <c r="BU36" s="122">
        <f t="shared" si="42"/>
        <v>4.891802354267992E-2</v>
      </c>
      <c r="BV36" s="206">
        <f t="shared" si="43"/>
        <v>-0.50000000000000044</v>
      </c>
      <c r="BW36" s="48" t="str">
        <f t="shared" si="14"/>
        <v>岸和田市</v>
      </c>
      <c r="BX36" s="122">
        <f t="shared" si="44"/>
        <v>0.40738997411155564</v>
      </c>
      <c r="BY36" s="122">
        <f t="shared" si="45"/>
        <v>0.41499299392807099</v>
      </c>
      <c r="BZ36" s="206">
        <f t="shared" si="46"/>
        <v>-0.80000000000000071</v>
      </c>
      <c r="CA36" s="48" t="str">
        <f t="shared" si="15"/>
        <v>貝塚市</v>
      </c>
      <c r="CB36" s="122">
        <f t="shared" si="47"/>
        <v>0.39655172413793105</v>
      </c>
      <c r="CC36" s="122">
        <f t="shared" si="48"/>
        <v>0.37836222355050808</v>
      </c>
      <c r="CD36" s="206">
        <f t="shared" si="49"/>
        <v>1.9000000000000017</v>
      </c>
      <c r="CE36" s="48" t="str">
        <f t="shared" si="16"/>
        <v>池田市</v>
      </c>
      <c r="CF36" s="122">
        <f t="shared" si="50"/>
        <v>0.61991254624957959</v>
      </c>
      <c r="CG36" s="122">
        <f t="shared" si="51"/>
        <v>0.58223626470071965</v>
      </c>
      <c r="CH36" s="206">
        <f t="shared" si="52"/>
        <v>3.8000000000000034</v>
      </c>
      <c r="CJ36" s="122">
        <f t="shared" si="53"/>
        <v>0.23727321146312969</v>
      </c>
      <c r="CK36" s="122">
        <f t="shared" si="54"/>
        <v>0.24049022325424993</v>
      </c>
      <c r="CL36" s="206">
        <f t="shared" si="55"/>
        <v>-0.30000000000000027</v>
      </c>
      <c r="CM36" s="122">
        <f t="shared" si="56"/>
        <v>0.3678449898850521</v>
      </c>
      <c r="CN36" s="122">
        <f t="shared" si="57"/>
        <v>0.37096641984753681</v>
      </c>
      <c r="CO36" s="206">
        <f t="shared" si="58"/>
        <v>-0.30000000000000027</v>
      </c>
      <c r="CP36" s="122">
        <f t="shared" si="59"/>
        <v>0.62640623121446848</v>
      </c>
      <c r="CQ36" s="122">
        <f t="shared" si="60"/>
        <v>0.62650230144629881</v>
      </c>
      <c r="CR36" s="206">
        <f t="shared" si="61"/>
        <v>-0.10000000000000009</v>
      </c>
      <c r="CS36" s="122">
        <f t="shared" si="62"/>
        <v>0.1383386650063336</v>
      </c>
      <c r="CT36" s="122">
        <f t="shared" si="63"/>
        <v>0.13558844512707724</v>
      </c>
      <c r="CU36" s="206">
        <f t="shared" si="64"/>
        <v>0.20000000000000018</v>
      </c>
      <c r="CV36" s="122">
        <f t="shared" si="65"/>
        <v>0.16583005200036069</v>
      </c>
      <c r="CW36" s="122">
        <f t="shared" si="66"/>
        <v>0.1679962906899044</v>
      </c>
      <c r="CX36" s="206">
        <f t="shared" si="67"/>
        <v>-0.20000000000000018</v>
      </c>
      <c r="CY36" s="122">
        <f t="shared" si="68"/>
        <v>4.8084437612181279E-2</v>
      </c>
      <c r="CZ36" s="122">
        <f t="shared" si="69"/>
        <v>5.1131223776382718E-2</v>
      </c>
      <c r="DA36" s="206">
        <f t="shared" si="70"/>
        <v>-0.2999999999999996</v>
      </c>
      <c r="DB36" s="122">
        <f t="shared" si="71"/>
        <v>0.42800012027543072</v>
      </c>
      <c r="DC36" s="122">
        <f t="shared" si="72"/>
        <v>0.42975443383356071</v>
      </c>
      <c r="DD36" s="206">
        <f t="shared" si="73"/>
        <v>-0.20000000000000018</v>
      </c>
      <c r="DE36" s="122">
        <f t="shared" si="74"/>
        <v>0.41389089256247347</v>
      </c>
      <c r="DF36" s="122">
        <f t="shared" si="75"/>
        <v>0.39949212212154439</v>
      </c>
      <c r="DG36" s="206">
        <f t="shared" si="76"/>
        <v>1.4999999999999958</v>
      </c>
      <c r="DH36" s="122">
        <f t="shared" si="77"/>
        <v>0.64276876015020146</v>
      </c>
      <c r="DI36" s="122">
        <f t="shared" si="78"/>
        <v>0.6083648287875274</v>
      </c>
      <c r="DJ36" s="206">
        <f t="shared" si="79"/>
        <v>3.5000000000000031</v>
      </c>
      <c r="DK36" s="104">
        <v>0</v>
      </c>
    </row>
    <row r="37" spans="2:115" ht="13.5" customHeight="1">
      <c r="B37" s="54">
        <v>32</v>
      </c>
      <c r="C37" s="47" t="s">
        <v>41</v>
      </c>
      <c r="D37" s="102">
        <v>3671</v>
      </c>
      <c r="E37" s="103">
        <v>870</v>
      </c>
      <c r="F37" s="55">
        <f t="shared" si="0"/>
        <v>0.23699264505584308</v>
      </c>
      <c r="G37" s="102">
        <v>2764</v>
      </c>
      <c r="H37" s="103">
        <v>990</v>
      </c>
      <c r="I37" s="55">
        <f t="shared" si="1"/>
        <v>0.3581765557163531</v>
      </c>
      <c r="J37" s="102">
        <v>3674</v>
      </c>
      <c r="K37" s="103">
        <v>2349</v>
      </c>
      <c r="L37" s="55">
        <f t="shared" si="2"/>
        <v>0.63935764833968423</v>
      </c>
      <c r="M37" s="102">
        <v>3674</v>
      </c>
      <c r="N37" s="103">
        <v>480</v>
      </c>
      <c r="O37" s="55">
        <f t="shared" si="3"/>
        <v>0.130647795318454</v>
      </c>
      <c r="P37" s="102">
        <v>3672</v>
      </c>
      <c r="Q37" s="103">
        <v>730</v>
      </c>
      <c r="R37" s="55">
        <f t="shared" si="4"/>
        <v>0.19880174291938998</v>
      </c>
      <c r="S37" s="102">
        <v>3673</v>
      </c>
      <c r="T37" s="103">
        <v>161</v>
      </c>
      <c r="U37" s="55">
        <f t="shared" si="5"/>
        <v>4.3833378709501769E-2</v>
      </c>
      <c r="V37" s="102">
        <v>3673</v>
      </c>
      <c r="W37" s="103">
        <v>1658</v>
      </c>
      <c r="X37" s="55">
        <f t="shared" si="6"/>
        <v>0.45140212360468285</v>
      </c>
      <c r="Y37" s="102">
        <v>3605</v>
      </c>
      <c r="Z37" s="103">
        <v>1710</v>
      </c>
      <c r="AA37" s="55">
        <f t="shared" si="7"/>
        <v>0.47434119278779474</v>
      </c>
      <c r="AB37" s="102">
        <v>3664</v>
      </c>
      <c r="AC37" s="103">
        <v>2373</v>
      </c>
      <c r="AD37" s="55">
        <f t="shared" si="8"/>
        <v>0.64765283842794763</v>
      </c>
      <c r="AE37" s="57"/>
      <c r="AF37" s="96" t="s">
        <v>30</v>
      </c>
      <c r="AG37" s="150">
        <f t="shared" si="17"/>
        <v>0.21189591078066913</v>
      </c>
      <c r="AH37" s="96" t="s">
        <v>30</v>
      </c>
      <c r="AI37" s="150">
        <f t="shared" si="18"/>
        <v>0.33213859020310632</v>
      </c>
      <c r="AJ37" s="96" t="s">
        <v>30</v>
      </c>
      <c r="AK37" s="150">
        <f t="shared" si="19"/>
        <v>0.59386617100371752</v>
      </c>
      <c r="AL37" s="96" t="s">
        <v>30</v>
      </c>
      <c r="AM37" s="150">
        <f t="shared" si="20"/>
        <v>0.11663568773234201</v>
      </c>
      <c r="AN37" s="96" t="s">
        <v>30</v>
      </c>
      <c r="AO37" s="150">
        <f t="shared" si="21"/>
        <v>0.1491635687732342</v>
      </c>
      <c r="AP37" s="96" t="s">
        <v>30</v>
      </c>
      <c r="AQ37" s="150">
        <f t="shared" si="22"/>
        <v>4.6468401486988845E-2</v>
      </c>
      <c r="AR37" s="96" t="s">
        <v>30</v>
      </c>
      <c r="AS37" s="150">
        <f t="shared" si="23"/>
        <v>0.42704460966542751</v>
      </c>
      <c r="AT37" s="96" t="s">
        <v>30</v>
      </c>
      <c r="AU37" s="150">
        <f t="shared" si="24"/>
        <v>0.3677153171738009</v>
      </c>
      <c r="AV37" s="96" t="s">
        <v>30</v>
      </c>
      <c r="AW37" s="150">
        <f t="shared" si="25"/>
        <v>0.64342166434216641</v>
      </c>
      <c r="AY37" s="48" t="str">
        <f t="shared" si="26"/>
        <v>熊取町</v>
      </c>
      <c r="AZ37" s="122">
        <f t="shared" si="80"/>
        <v>0.22222222222222221</v>
      </c>
      <c r="BA37" s="122">
        <f t="shared" si="27"/>
        <v>0.22115384615384615</v>
      </c>
      <c r="BB37" s="206">
        <f t="shared" si="28"/>
        <v>0.10000000000000009</v>
      </c>
      <c r="BC37" s="48" t="str">
        <f t="shared" si="9"/>
        <v>豊中市</v>
      </c>
      <c r="BD37" s="122">
        <f t="shared" si="29"/>
        <v>0.35712563298770195</v>
      </c>
      <c r="BE37" s="122">
        <f t="shared" si="30"/>
        <v>0.36518858307849134</v>
      </c>
      <c r="BF37" s="206">
        <f t="shared" si="31"/>
        <v>-0.80000000000000071</v>
      </c>
      <c r="BG37" s="48" t="str">
        <f t="shared" si="10"/>
        <v>豊能町</v>
      </c>
      <c r="BH37" s="122">
        <f t="shared" si="32"/>
        <v>0.59918478260869568</v>
      </c>
      <c r="BI37" s="122">
        <f t="shared" si="33"/>
        <v>0.6211121583411876</v>
      </c>
      <c r="BJ37" s="206">
        <f t="shared" si="34"/>
        <v>-2.200000000000002</v>
      </c>
      <c r="BK37" s="48" t="str">
        <f t="shared" si="11"/>
        <v>貝塚市</v>
      </c>
      <c r="BL37" s="122">
        <f t="shared" si="35"/>
        <v>0.12378640776699029</v>
      </c>
      <c r="BM37" s="122">
        <f t="shared" si="36"/>
        <v>0.12197483059051308</v>
      </c>
      <c r="BN37" s="206">
        <f t="shared" si="37"/>
        <v>0.20000000000000018</v>
      </c>
      <c r="BO37" s="48" t="str">
        <f t="shared" si="12"/>
        <v>泉佐野市</v>
      </c>
      <c r="BP37" s="122">
        <f t="shared" si="38"/>
        <v>0.14937388193202147</v>
      </c>
      <c r="BQ37" s="122">
        <f t="shared" si="39"/>
        <v>0.16378908072795148</v>
      </c>
      <c r="BR37" s="206">
        <f t="shared" si="40"/>
        <v>-1.5000000000000013</v>
      </c>
      <c r="BS37" s="48" t="str">
        <f t="shared" si="13"/>
        <v>熊取町</v>
      </c>
      <c r="BT37" s="122">
        <f t="shared" si="41"/>
        <v>4.2813455657492352E-2</v>
      </c>
      <c r="BU37" s="122">
        <f t="shared" si="42"/>
        <v>5.7692307692307696E-2</v>
      </c>
      <c r="BV37" s="206">
        <f t="shared" si="43"/>
        <v>-1.5000000000000007</v>
      </c>
      <c r="BW37" s="48" t="str">
        <f t="shared" si="14"/>
        <v>泉大津市</v>
      </c>
      <c r="BX37" s="122">
        <f t="shared" si="44"/>
        <v>0.39816091954022986</v>
      </c>
      <c r="BY37" s="122">
        <f t="shared" si="45"/>
        <v>0.39122315592903828</v>
      </c>
      <c r="BZ37" s="206">
        <f t="shared" si="46"/>
        <v>0.70000000000000062</v>
      </c>
      <c r="CA37" s="48" t="str">
        <f t="shared" si="15"/>
        <v>熊取町</v>
      </c>
      <c r="CB37" s="122">
        <f t="shared" si="47"/>
        <v>0.39629629629629631</v>
      </c>
      <c r="CC37" s="122">
        <f t="shared" si="48"/>
        <v>0.4034229828850856</v>
      </c>
      <c r="CD37" s="206">
        <f t="shared" si="49"/>
        <v>-0.70000000000000062</v>
      </c>
      <c r="CE37" s="48" t="str">
        <f t="shared" si="16"/>
        <v>阪南市</v>
      </c>
      <c r="CF37" s="122">
        <f t="shared" si="50"/>
        <v>0.61981981981981982</v>
      </c>
      <c r="CG37" s="122">
        <f t="shared" si="51"/>
        <v>0.58126195028680694</v>
      </c>
      <c r="CH37" s="206">
        <f t="shared" si="52"/>
        <v>3.9000000000000035</v>
      </c>
      <c r="CJ37" s="122">
        <f t="shared" si="53"/>
        <v>0.23727321146312969</v>
      </c>
      <c r="CK37" s="122">
        <f t="shared" si="54"/>
        <v>0.24049022325424993</v>
      </c>
      <c r="CL37" s="206">
        <f t="shared" si="55"/>
        <v>-0.30000000000000027</v>
      </c>
      <c r="CM37" s="122">
        <f t="shared" si="56"/>
        <v>0.3678449898850521</v>
      </c>
      <c r="CN37" s="122">
        <f t="shared" si="57"/>
        <v>0.37096641984753681</v>
      </c>
      <c r="CO37" s="206">
        <f t="shared" si="58"/>
        <v>-0.30000000000000027</v>
      </c>
      <c r="CP37" s="122">
        <f t="shared" si="59"/>
        <v>0.62640623121446848</v>
      </c>
      <c r="CQ37" s="122">
        <f t="shared" si="60"/>
        <v>0.62650230144629881</v>
      </c>
      <c r="CR37" s="206">
        <f t="shared" si="61"/>
        <v>-0.10000000000000009</v>
      </c>
      <c r="CS37" s="122">
        <f t="shared" si="62"/>
        <v>0.1383386650063336</v>
      </c>
      <c r="CT37" s="122">
        <f t="shared" si="63"/>
        <v>0.13558844512707724</v>
      </c>
      <c r="CU37" s="206">
        <f t="shared" si="64"/>
        <v>0.20000000000000018</v>
      </c>
      <c r="CV37" s="122">
        <f t="shared" si="65"/>
        <v>0.16583005200036069</v>
      </c>
      <c r="CW37" s="122">
        <f t="shared" si="66"/>
        <v>0.1679962906899044</v>
      </c>
      <c r="CX37" s="206">
        <f t="shared" si="67"/>
        <v>-0.20000000000000018</v>
      </c>
      <c r="CY37" s="122">
        <f t="shared" si="68"/>
        <v>4.8084437612181279E-2</v>
      </c>
      <c r="CZ37" s="122">
        <f t="shared" si="69"/>
        <v>5.1131223776382718E-2</v>
      </c>
      <c r="DA37" s="206">
        <f t="shared" si="70"/>
        <v>-0.2999999999999996</v>
      </c>
      <c r="DB37" s="122">
        <f t="shared" si="71"/>
        <v>0.42800012027543072</v>
      </c>
      <c r="DC37" s="122">
        <f t="shared" si="72"/>
        <v>0.42975443383356071</v>
      </c>
      <c r="DD37" s="206">
        <f t="shared" si="73"/>
        <v>-0.20000000000000018</v>
      </c>
      <c r="DE37" s="122">
        <f t="shared" si="74"/>
        <v>0.41389089256247347</v>
      </c>
      <c r="DF37" s="122">
        <f t="shared" si="75"/>
        <v>0.39949212212154439</v>
      </c>
      <c r="DG37" s="206">
        <f t="shared" si="76"/>
        <v>1.4999999999999958</v>
      </c>
      <c r="DH37" s="122">
        <f t="shared" si="77"/>
        <v>0.64276876015020146</v>
      </c>
      <c r="DI37" s="122">
        <f t="shared" si="78"/>
        <v>0.6083648287875274</v>
      </c>
      <c r="DJ37" s="206">
        <f t="shared" si="79"/>
        <v>3.5000000000000031</v>
      </c>
      <c r="DK37" s="104">
        <v>0</v>
      </c>
    </row>
    <row r="38" spans="2:115" ht="13.5" customHeight="1">
      <c r="B38" s="54">
        <v>33</v>
      </c>
      <c r="C38" s="47" t="s">
        <v>42</v>
      </c>
      <c r="D38" s="102">
        <v>1291</v>
      </c>
      <c r="E38" s="103">
        <v>346</v>
      </c>
      <c r="F38" s="55">
        <f t="shared" ref="F38:F69" si="81">IFERROR(E38/D38,"-")</f>
        <v>0.26800929512006194</v>
      </c>
      <c r="G38" s="102">
        <v>418</v>
      </c>
      <c r="H38" s="103">
        <v>161</v>
      </c>
      <c r="I38" s="55">
        <f t="shared" ref="I38:I69" si="82">IFERROR(H38/G38,"-")</f>
        <v>0.38516746411483255</v>
      </c>
      <c r="J38" s="102">
        <v>1291</v>
      </c>
      <c r="K38" s="103">
        <v>893</v>
      </c>
      <c r="L38" s="55">
        <f t="shared" ref="L38:L69" si="83">IFERROR(K38/J38,"-")</f>
        <v>0.69171185127807899</v>
      </c>
      <c r="M38" s="102">
        <v>1291</v>
      </c>
      <c r="N38" s="103">
        <v>213</v>
      </c>
      <c r="O38" s="55">
        <f t="shared" ref="O38:O69" si="84">IFERROR(N38/M38,"-")</f>
        <v>0.16498838109992253</v>
      </c>
      <c r="P38" s="102">
        <v>1291</v>
      </c>
      <c r="Q38" s="103">
        <v>222</v>
      </c>
      <c r="R38" s="55">
        <f t="shared" ref="R38:R69" si="85">IFERROR(Q38/P38,"-")</f>
        <v>0.17195972114639815</v>
      </c>
      <c r="S38" s="102">
        <v>1291</v>
      </c>
      <c r="T38" s="103">
        <v>77</v>
      </c>
      <c r="U38" s="55">
        <f t="shared" ref="U38:U69" si="86">IFERROR(T38/S38,"-")</f>
        <v>5.9643687064291247E-2</v>
      </c>
      <c r="V38" s="102">
        <v>1291</v>
      </c>
      <c r="W38" s="103">
        <v>583</v>
      </c>
      <c r="X38" s="55">
        <f t="shared" ref="X38:X69" si="87">IFERROR(W38/V38,"-")</f>
        <v>0.45158791634391943</v>
      </c>
      <c r="Y38" s="102">
        <v>1217</v>
      </c>
      <c r="Z38" s="103">
        <v>540</v>
      </c>
      <c r="AA38" s="55">
        <f t="shared" ref="AA38:AA69" si="88">IFERROR(Z38/Y38,"-")</f>
        <v>0.44371405094494659</v>
      </c>
      <c r="AB38" s="102">
        <v>1289</v>
      </c>
      <c r="AC38" s="103">
        <v>805</v>
      </c>
      <c r="AD38" s="55">
        <f t="shared" ref="AD38:AD69" si="89">IFERROR(AC38/AB38,"-")</f>
        <v>0.62451512800620634</v>
      </c>
      <c r="AE38" s="57"/>
      <c r="AF38" s="96" t="s">
        <v>51</v>
      </c>
      <c r="AG38" s="150">
        <f t="shared" si="17"/>
        <v>0.22972972972972974</v>
      </c>
      <c r="AH38" s="96" t="s">
        <v>51</v>
      </c>
      <c r="AI38" s="150">
        <f t="shared" si="18"/>
        <v>0.35671641791044778</v>
      </c>
      <c r="AJ38" s="96" t="s">
        <v>51</v>
      </c>
      <c r="AK38" s="150">
        <f t="shared" si="19"/>
        <v>0.63603603603603609</v>
      </c>
      <c r="AL38" s="96" t="s">
        <v>51</v>
      </c>
      <c r="AM38" s="150">
        <f t="shared" si="20"/>
        <v>0.13063063063063063</v>
      </c>
      <c r="AN38" s="96" t="s">
        <v>51</v>
      </c>
      <c r="AO38" s="150">
        <f t="shared" si="21"/>
        <v>0.16321009918845808</v>
      </c>
      <c r="AP38" s="96" t="s">
        <v>51</v>
      </c>
      <c r="AQ38" s="150">
        <f t="shared" si="22"/>
        <v>5.7709648331830475E-2</v>
      </c>
      <c r="AR38" s="96" t="s">
        <v>51</v>
      </c>
      <c r="AS38" s="150">
        <f t="shared" si="23"/>
        <v>0.46889089269612261</v>
      </c>
      <c r="AT38" s="96" t="s">
        <v>51</v>
      </c>
      <c r="AU38" s="150">
        <f t="shared" si="24"/>
        <v>0.41004184100418412</v>
      </c>
      <c r="AV38" s="96" t="s">
        <v>51</v>
      </c>
      <c r="AW38" s="150">
        <f t="shared" si="25"/>
        <v>0.61981981981981982</v>
      </c>
      <c r="AY38" s="48" t="str">
        <f t="shared" si="26"/>
        <v>交野市</v>
      </c>
      <c r="AZ38" s="122">
        <f t="shared" si="80"/>
        <v>0.22096024780588538</v>
      </c>
      <c r="BA38" s="122">
        <f t="shared" si="27"/>
        <v>0.21642619311875694</v>
      </c>
      <c r="BB38" s="206">
        <f t="shared" si="28"/>
        <v>0.50000000000000044</v>
      </c>
      <c r="BC38" s="48" t="str">
        <f t="shared" si="9"/>
        <v>阪南市</v>
      </c>
      <c r="BD38" s="122">
        <f t="shared" si="29"/>
        <v>0.35671641791044778</v>
      </c>
      <c r="BE38" s="122">
        <f t="shared" si="30"/>
        <v>0.39146567717996289</v>
      </c>
      <c r="BF38" s="206">
        <f t="shared" si="31"/>
        <v>-3.400000000000003</v>
      </c>
      <c r="BG38" s="48" t="str">
        <f t="shared" si="10"/>
        <v>河南町</v>
      </c>
      <c r="BH38" s="122">
        <f t="shared" si="32"/>
        <v>0.59554973821989532</v>
      </c>
      <c r="BI38" s="122">
        <f t="shared" si="33"/>
        <v>0.60223642172523961</v>
      </c>
      <c r="BJ38" s="206">
        <f t="shared" si="34"/>
        <v>-0.60000000000000053</v>
      </c>
      <c r="BK38" s="48" t="str">
        <f t="shared" si="11"/>
        <v>大東市</v>
      </c>
      <c r="BL38" s="122">
        <f t="shared" si="35"/>
        <v>0.12046158176189135</v>
      </c>
      <c r="BM38" s="122">
        <f t="shared" si="36"/>
        <v>0.10632610632610633</v>
      </c>
      <c r="BN38" s="206">
        <f t="shared" si="37"/>
        <v>1.4</v>
      </c>
      <c r="BO38" s="48" t="str">
        <f t="shared" si="12"/>
        <v>大阪狭山市</v>
      </c>
      <c r="BP38" s="122">
        <f t="shared" si="38"/>
        <v>0.1491635687732342</v>
      </c>
      <c r="BQ38" s="122">
        <f t="shared" si="39"/>
        <v>0.14439252336448599</v>
      </c>
      <c r="BR38" s="206">
        <f t="shared" si="40"/>
        <v>0.50000000000000044</v>
      </c>
      <c r="BS38" s="48" t="str">
        <f t="shared" si="13"/>
        <v>豊中市</v>
      </c>
      <c r="BT38" s="122">
        <f t="shared" si="41"/>
        <v>4.1575492341356671E-2</v>
      </c>
      <c r="BU38" s="122">
        <f t="shared" si="42"/>
        <v>4.3839999999999997E-2</v>
      </c>
      <c r="BV38" s="206">
        <f t="shared" si="43"/>
        <v>-0.19999999999999948</v>
      </c>
      <c r="BW38" s="48" t="str">
        <f t="shared" si="14"/>
        <v>河内長野市</v>
      </c>
      <c r="BX38" s="122">
        <f t="shared" si="44"/>
        <v>0.3981278629755029</v>
      </c>
      <c r="BY38" s="122">
        <f t="shared" si="45"/>
        <v>0.40631962730403076</v>
      </c>
      <c r="BZ38" s="206">
        <f t="shared" si="46"/>
        <v>-0.80000000000000071</v>
      </c>
      <c r="CA38" s="48" t="str">
        <f t="shared" si="15"/>
        <v>四條畷市</v>
      </c>
      <c r="CB38" s="122">
        <f t="shared" si="47"/>
        <v>0.3961977186311787</v>
      </c>
      <c r="CC38" s="122">
        <f t="shared" si="48"/>
        <v>0.38590872698158529</v>
      </c>
      <c r="CD38" s="206">
        <f t="shared" si="49"/>
        <v>1.0000000000000009</v>
      </c>
      <c r="CE38" s="48" t="str">
        <f t="shared" si="16"/>
        <v>泉佐野市</v>
      </c>
      <c r="CF38" s="122">
        <f t="shared" si="50"/>
        <v>0.61951656222023277</v>
      </c>
      <c r="CG38" s="122">
        <f t="shared" si="51"/>
        <v>0.60532461466604393</v>
      </c>
      <c r="CH38" s="206">
        <f t="shared" si="52"/>
        <v>1.5000000000000013</v>
      </c>
      <c r="CJ38" s="122">
        <f t="shared" si="53"/>
        <v>0.23727321146312969</v>
      </c>
      <c r="CK38" s="122">
        <f t="shared" si="54"/>
        <v>0.24049022325424993</v>
      </c>
      <c r="CL38" s="206">
        <f t="shared" si="55"/>
        <v>-0.30000000000000027</v>
      </c>
      <c r="CM38" s="122">
        <f t="shared" si="56"/>
        <v>0.3678449898850521</v>
      </c>
      <c r="CN38" s="122">
        <f t="shared" si="57"/>
        <v>0.37096641984753681</v>
      </c>
      <c r="CO38" s="206">
        <f t="shared" si="58"/>
        <v>-0.30000000000000027</v>
      </c>
      <c r="CP38" s="122">
        <f t="shared" si="59"/>
        <v>0.62640623121446848</v>
      </c>
      <c r="CQ38" s="122">
        <f t="shared" si="60"/>
        <v>0.62650230144629881</v>
      </c>
      <c r="CR38" s="206">
        <f t="shared" si="61"/>
        <v>-0.10000000000000009</v>
      </c>
      <c r="CS38" s="122">
        <f t="shared" si="62"/>
        <v>0.1383386650063336</v>
      </c>
      <c r="CT38" s="122">
        <f t="shared" si="63"/>
        <v>0.13558844512707724</v>
      </c>
      <c r="CU38" s="206">
        <f t="shared" si="64"/>
        <v>0.20000000000000018</v>
      </c>
      <c r="CV38" s="122">
        <f t="shared" si="65"/>
        <v>0.16583005200036069</v>
      </c>
      <c r="CW38" s="122">
        <f t="shared" si="66"/>
        <v>0.1679962906899044</v>
      </c>
      <c r="CX38" s="206">
        <f t="shared" si="67"/>
        <v>-0.20000000000000018</v>
      </c>
      <c r="CY38" s="122">
        <f t="shared" si="68"/>
        <v>4.8084437612181279E-2</v>
      </c>
      <c r="CZ38" s="122">
        <f t="shared" si="69"/>
        <v>5.1131223776382718E-2</v>
      </c>
      <c r="DA38" s="206">
        <f t="shared" si="70"/>
        <v>-0.2999999999999996</v>
      </c>
      <c r="DB38" s="122">
        <f t="shared" si="71"/>
        <v>0.42800012027543072</v>
      </c>
      <c r="DC38" s="122">
        <f t="shared" si="72"/>
        <v>0.42975443383356071</v>
      </c>
      <c r="DD38" s="206">
        <f t="shared" si="73"/>
        <v>-0.20000000000000018</v>
      </c>
      <c r="DE38" s="122">
        <f t="shared" si="74"/>
        <v>0.41389089256247347</v>
      </c>
      <c r="DF38" s="122">
        <f t="shared" si="75"/>
        <v>0.39949212212154439</v>
      </c>
      <c r="DG38" s="206">
        <f t="shared" si="76"/>
        <v>1.4999999999999958</v>
      </c>
      <c r="DH38" s="122">
        <f t="shared" si="77"/>
        <v>0.64276876015020146</v>
      </c>
      <c r="DI38" s="122">
        <f t="shared" si="78"/>
        <v>0.6083648287875274</v>
      </c>
      <c r="DJ38" s="206">
        <f t="shared" si="79"/>
        <v>3.5000000000000031</v>
      </c>
      <c r="DK38" s="104">
        <v>0</v>
      </c>
    </row>
    <row r="39" spans="2:115" ht="13.5" customHeight="1">
      <c r="B39" s="54">
        <v>34</v>
      </c>
      <c r="C39" s="47" t="s">
        <v>44</v>
      </c>
      <c r="D39" s="102">
        <v>4251</v>
      </c>
      <c r="E39" s="103">
        <v>1032</v>
      </c>
      <c r="F39" s="55">
        <f t="shared" si="81"/>
        <v>0.2427664079040226</v>
      </c>
      <c r="G39" s="102">
        <v>881</v>
      </c>
      <c r="H39" s="103">
        <v>368</v>
      </c>
      <c r="I39" s="55">
        <f t="shared" si="82"/>
        <v>0.4177071509648127</v>
      </c>
      <c r="J39" s="102">
        <v>4251</v>
      </c>
      <c r="K39" s="103">
        <v>2655</v>
      </c>
      <c r="L39" s="55">
        <f t="shared" si="83"/>
        <v>0.62455892731122087</v>
      </c>
      <c r="M39" s="102">
        <v>4251</v>
      </c>
      <c r="N39" s="103">
        <v>464</v>
      </c>
      <c r="O39" s="55">
        <f t="shared" si="84"/>
        <v>0.10915078804987062</v>
      </c>
      <c r="P39" s="102">
        <v>4251</v>
      </c>
      <c r="Q39" s="103">
        <v>725</v>
      </c>
      <c r="R39" s="55">
        <f t="shared" si="85"/>
        <v>0.17054810632792283</v>
      </c>
      <c r="S39" s="102">
        <v>4251</v>
      </c>
      <c r="T39" s="103">
        <v>237</v>
      </c>
      <c r="U39" s="55">
        <f t="shared" si="86"/>
        <v>5.5751587861679608E-2</v>
      </c>
      <c r="V39" s="102">
        <v>4249</v>
      </c>
      <c r="W39" s="103">
        <v>1731</v>
      </c>
      <c r="X39" s="55">
        <f t="shared" si="87"/>
        <v>0.40738997411155564</v>
      </c>
      <c r="Y39" s="102">
        <v>3670</v>
      </c>
      <c r="Z39" s="103">
        <v>1554</v>
      </c>
      <c r="AA39" s="55">
        <f t="shared" si="88"/>
        <v>0.42343324250681197</v>
      </c>
      <c r="AB39" s="102">
        <v>4251</v>
      </c>
      <c r="AC39" s="103">
        <v>2674</v>
      </c>
      <c r="AD39" s="55">
        <f t="shared" si="89"/>
        <v>0.62902846389084921</v>
      </c>
      <c r="AE39" s="57"/>
      <c r="AF39" s="96" t="s">
        <v>11</v>
      </c>
      <c r="AG39" s="150">
        <f t="shared" si="17"/>
        <v>0.2142099681866384</v>
      </c>
      <c r="AH39" s="96" t="s">
        <v>11</v>
      </c>
      <c r="AI39" s="150">
        <f t="shared" si="18"/>
        <v>0.32821229050279327</v>
      </c>
      <c r="AJ39" s="96" t="s">
        <v>11</v>
      </c>
      <c r="AK39" s="150">
        <f t="shared" si="19"/>
        <v>0.51855779427359494</v>
      </c>
      <c r="AL39" s="96" t="s">
        <v>11</v>
      </c>
      <c r="AM39" s="150">
        <f t="shared" si="20"/>
        <v>0.10286320254506894</v>
      </c>
      <c r="AN39" s="96" t="s">
        <v>11</v>
      </c>
      <c r="AO39" s="150">
        <f t="shared" si="21"/>
        <v>0.14740190880169671</v>
      </c>
      <c r="AP39" s="96" t="s">
        <v>11</v>
      </c>
      <c r="AQ39" s="150">
        <f t="shared" si="22"/>
        <v>2.3329798515376459E-2</v>
      </c>
      <c r="AR39" s="96" t="s">
        <v>11</v>
      </c>
      <c r="AS39" s="150">
        <f t="shared" si="23"/>
        <v>0.48992576882290562</v>
      </c>
      <c r="AT39" s="96" t="s">
        <v>11</v>
      </c>
      <c r="AU39" s="150">
        <f t="shared" si="24"/>
        <v>0.34597701149425286</v>
      </c>
      <c r="AV39" s="96" t="s">
        <v>11</v>
      </c>
      <c r="AW39" s="150">
        <f t="shared" si="25"/>
        <v>0.59066808059384945</v>
      </c>
      <c r="AY39" s="48" t="str">
        <f t="shared" si="26"/>
        <v>豊中市</v>
      </c>
      <c r="AZ39" s="122">
        <f t="shared" si="80"/>
        <v>0.22083203002815138</v>
      </c>
      <c r="BA39" s="122">
        <f t="shared" si="27"/>
        <v>0.22325877239478426</v>
      </c>
      <c r="BB39" s="206">
        <f t="shared" si="28"/>
        <v>-0.20000000000000018</v>
      </c>
      <c r="BC39" s="48" t="str">
        <f t="shared" si="9"/>
        <v>八尾市</v>
      </c>
      <c r="BD39" s="122">
        <f t="shared" si="29"/>
        <v>0.3531746031746032</v>
      </c>
      <c r="BE39" s="122">
        <f t="shared" si="30"/>
        <v>0.37244201909959074</v>
      </c>
      <c r="BF39" s="206">
        <f t="shared" si="31"/>
        <v>-1.9000000000000017</v>
      </c>
      <c r="BG39" s="48" t="str">
        <f t="shared" si="10"/>
        <v>大阪狭山市</v>
      </c>
      <c r="BH39" s="122">
        <f t="shared" si="32"/>
        <v>0.59386617100371752</v>
      </c>
      <c r="BI39" s="122">
        <f t="shared" si="33"/>
        <v>0.60392340028024283</v>
      </c>
      <c r="BJ39" s="206">
        <f t="shared" si="34"/>
        <v>-1.0000000000000009</v>
      </c>
      <c r="BK39" s="48" t="str">
        <f t="shared" si="11"/>
        <v>河南町</v>
      </c>
      <c r="BL39" s="122">
        <f t="shared" si="35"/>
        <v>0.11780104712041885</v>
      </c>
      <c r="BM39" s="122">
        <f t="shared" si="36"/>
        <v>0.14536741214057508</v>
      </c>
      <c r="BN39" s="206">
        <f t="shared" si="37"/>
        <v>-2.6999999999999997</v>
      </c>
      <c r="BO39" s="48" t="str">
        <f t="shared" si="12"/>
        <v>枚方市</v>
      </c>
      <c r="BP39" s="122">
        <f t="shared" si="38"/>
        <v>0.14821664464993395</v>
      </c>
      <c r="BQ39" s="122">
        <f t="shared" si="39"/>
        <v>0.14984090251663293</v>
      </c>
      <c r="BR39" s="206">
        <f t="shared" si="40"/>
        <v>-0.20000000000000018</v>
      </c>
      <c r="BS39" s="48" t="str">
        <f t="shared" si="13"/>
        <v>茨木市</v>
      </c>
      <c r="BT39" s="122">
        <f t="shared" si="41"/>
        <v>4.1475795468614587E-2</v>
      </c>
      <c r="BU39" s="122">
        <f t="shared" si="42"/>
        <v>4.6484375000000001E-2</v>
      </c>
      <c r="BV39" s="206">
        <f t="shared" si="43"/>
        <v>-0.49999999999999978</v>
      </c>
      <c r="BW39" s="48" t="str">
        <f t="shared" si="14"/>
        <v>富田林市</v>
      </c>
      <c r="BX39" s="122">
        <f t="shared" si="44"/>
        <v>0.39421613394216132</v>
      </c>
      <c r="BY39" s="122">
        <f t="shared" si="45"/>
        <v>0.40485199198753619</v>
      </c>
      <c r="BZ39" s="206">
        <f t="shared" si="46"/>
        <v>-1.100000000000001</v>
      </c>
      <c r="CA39" s="48" t="str">
        <f t="shared" si="15"/>
        <v>泉大津市</v>
      </c>
      <c r="CB39" s="122">
        <f t="shared" si="47"/>
        <v>0.39569160997732428</v>
      </c>
      <c r="CC39" s="122">
        <f t="shared" si="48"/>
        <v>0.36644457904300426</v>
      </c>
      <c r="CD39" s="206">
        <f t="shared" si="49"/>
        <v>3.0000000000000027</v>
      </c>
      <c r="CE39" s="48" t="str">
        <f t="shared" si="16"/>
        <v>太子町</v>
      </c>
      <c r="CF39" s="122">
        <f t="shared" si="50"/>
        <v>0.61814345991561181</v>
      </c>
      <c r="CG39" s="122">
        <f t="shared" si="51"/>
        <v>0.5787234042553191</v>
      </c>
      <c r="CH39" s="206">
        <f t="shared" si="52"/>
        <v>3.9000000000000035</v>
      </c>
      <c r="CJ39" s="122">
        <f t="shared" si="53"/>
        <v>0.23727321146312969</v>
      </c>
      <c r="CK39" s="122">
        <f t="shared" si="54"/>
        <v>0.24049022325424993</v>
      </c>
      <c r="CL39" s="206">
        <f t="shared" si="55"/>
        <v>-0.30000000000000027</v>
      </c>
      <c r="CM39" s="122">
        <f t="shared" si="56"/>
        <v>0.3678449898850521</v>
      </c>
      <c r="CN39" s="122">
        <f t="shared" si="57"/>
        <v>0.37096641984753681</v>
      </c>
      <c r="CO39" s="206">
        <f t="shared" si="58"/>
        <v>-0.30000000000000027</v>
      </c>
      <c r="CP39" s="122">
        <f t="shared" si="59"/>
        <v>0.62640623121446848</v>
      </c>
      <c r="CQ39" s="122">
        <f t="shared" si="60"/>
        <v>0.62650230144629881</v>
      </c>
      <c r="CR39" s="206">
        <f t="shared" si="61"/>
        <v>-0.10000000000000009</v>
      </c>
      <c r="CS39" s="122">
        <f t="shared" si="62"/>
        <v>0.1383386650063336</v>
      </c>
      <c r="CT39" s="122">
        <f t="shared" si="63"/>
        <v>0.13558844512707724</v>
      </c>
      <c r="CU39" s="206">
        <f t="shared" si="64"/>
        <v>0.20000000000000018</v>
      </c>
      <c r="CV39" s="122">
        <f t="shared" si="65"/>
        <v>0.16583005200036069</v>
      </c>
      <c r="CW39" s="122">
        <f t="shared" si="66"/>
        <v>0.1679962906899044</v>
      </c>
      <c r="CX39" s="206">
        <f t="shared" si="67"/>
        <v>-0.20000000000000018</v>
      </c>
      <c r="CY39" s="122">
        <f t="shared" si="68"/>
        <v>4.8084437612181279E-2</v>
      </c>
      <c r="CZ39" s="122">
        <f t="shared" si="69"/>
        <v>5.1131223776382718E-2</v>
      </c>
      <c r="DA39" s="206">
        <f t="shared" si="70"/>
        <v>-0.2999999999999996</v>
      </c>
      <c r="DB39" s="122">
        <f t="shared" si="71"/>
        <v>0.42800012027543072</v>
      </c>
      <c r="DC39" s="122">
        <f t="shared" si="72"/>
        <v>0.42975443383356071</v>
      </c>
      <c r="DD39" s="206">
        <f t="shared" si="73"/>
        <v>-0.20000000000000018</v>
      </c>
      <c r="DE39" s="122">
        <f t="shared" si="74"/>
        <v>0.41389089256247347</v>
      </c>
      <c r="DF39" s="122">
        <f t="shared" si="75"/>
        <v>0.39949212212154439</v>
      </c>
      <c r="DG39" s="206">
        <f t="shared" si="76"/>
        <v>1.4999999999999958</v>
      </c>
      <c r="DH39" s="122">
        <f t="shared" si="77"/>
        <v>0.64276876015020146</v>
      </c>
      <c r="DI39" s="122">
        <f t="shared" si="78"/>
        <v>0.6083648287875274</v>
      </c>
      <c r="DJ39" s="206">
        <f t="shared" si="79"/>
        <v>3.5000000000000031</v>
      </c>
      <c r="DK39" s="104">
        <v>0</v>
      </c>
    </row>
    <row r="40" spans="2:115" ht="13.5" customHeight="1">
      <c r="B40" s="54">
        <v>35</v>
      </c>
      <c r="C40" s="47" t="s">
        <v>1</v>
      </c>
      <c r="D40" s="102">
        <v>9591</v>
      </c>
      <c r="E40" s="103">
        <v>2118</v>
      </c>
      <c r="F40" s="55">
        <f t="shared" si="81"/>
        <v>0.22083203002815138</v>
      </c>
      <c r="G40" s="102">
        <v>4147</v>
      </c>
      <c r="H40" s="103">
        <v>1481</v>
      </c>
      <c r="I40" s="55">
        <f t="shared" si="82"/>
        <v>0.35712563298770195</v>
      </c>
      <c r="J40" s="102">
        <v>9600</v>
      </c>
      <c r="K40" s="103">
        <v>5968</v>
      </c>
      <c r="L40" s="55">
        <f t="shared" si="83"/>
        <v>0.6216666666666667</v>
      </c>
      <c r="M40" s="102">
        <v>9600</v>
      </c>
      <c r="N40" s="103">
        <v>1269</v>
      </c>
      <c r="O40" s="55">
        <f t="shared" si="84"/>
        <v>0.13218750000000001</v>
      </c>
      <c r="P40" s="102">
        <v>9597</v>
      </c>
      <c r="Q40" s="103">
        <v>1508</v>
      </c>
      <c r="R40" s="55">
        <f t="shared" si="85"/>
        <v>0.15713243721996456</v>
      </c>
      <c r="S40" s="102">
        <v>9597</v>
      </c>
      <c r="T40" s="103">
        <v>399</v>
      </c>
      <c r="U40" s="55">
        <f t="shared" si="86"/>
        <v>4.1575492341356671E-2</v>
      </c>
      <c r="V40" s="102">
        <v>9596</v>
      </c>
      <c r="W40" s="103">
        <v>4376</v>
      </c>
      <c r="X40" s="55">
        <f t="shared" si="87"/>
        <v>0.45602334305960818</v>
      </c>
      <c r="Y40" s="102">
        <v>8133</v>
      </c>
      <c r="Z40" s="103">
        <v>3268</v>
      </c>
      <c r="AA40" s="55">
        <f t="shared" si="88"/>
        <v>0.40181974671093079</v>
      </c>
      <c r="AB40" s="102">
        <v>9596</v>
      </c>
      <c r="AC40" s="103">
        <v>5685</v>
      </c>
      <c r="AD40" s="55">
        <f t="shared" si="89"/>
        <v>0.59243434764485203</v>
      </c>
      <c r="AE40" s="57"/>
      <c r="AF40" s="96" t="s">
        <v>5</v>
      </c>
      <c r="AG40" s="150">
        <f t="shared" si="17"/>
        <v>0.22916666666666666</v>
      </c>
      <c r="AH40" s="96" t="s">
        <v>5</v>
      </c>
      <c r="AI40" s="150">
        <f t="shared" si="18"/>
        <v>0.35987261146496813</v>
      </c>
      <c r="AJ40" s="96" t="s">
        <v>5</v>
      </c>
      <c r="AK40" s="150">
        <f t="shared" si="19"/>
        <v>0.59918478260869568</v>
      </c>
      <c r="AL40" s="96" t="s">
        <v>5</v>
      </c>
      <c r="AM40" s="150">
        <f t="shared" si="20"/>
        <v>0.10099637681159421</v>
      </c>
      <c r="AN40" s="96" t="s">
        <v>5</v>
      </c>
      <c r="AO40" s="150">
        <f t="shared" si="21"/>
        <v>0.14635251472587221</v>
      </c>
      <c r="AP40" s="96" t="s">
        <v>5</v>
      </c>
      <c r="AQ40" s="150">
        <f t="shared" si="22"/>
        <v>5.3013140009062078E-2</v>
      </c>
      <c r="AR40" s="96" t="s">
        <v>5</v>
      </c>
      <c r="AS40" s="150">
        <f t="shared" si="23"/>
        <v>0.46125962845491619</v>
      </c>
      <c r="AT40" s="96" t="s">
        <v>5</v>
      </c>
      <c r="AU40" s="150">
        <f t="shared" si="24"/>
        <v>0.42014742014742013</v>
      </c>
      <c r="AV40" s="96" t="s">
        <v>5</v>
      </c>
      <c r="AW40" s="150">
        <f t="shared" si="25"/>
        <v>0.58767557770729495</v>
      </c>
      <c r="AY40" s="48" t="str">
        <f t="shared" si="26"/>
        <v>吹田市</v>
      </c>
      <c r="AZ40" s="122">
        <f t="shared" si="80"/>
        <v>0.21871178149205056</v>
      </c>
      <c r="BA40" s="122">
        <f t="shared" si="27"/>
        <v>0.22273912737012758</v>
      </c>
      <c r="BB40" s="206">
        <f t="shared" si="28"/>
        <v>-0.40000000000000036</v>
      </c>
      <c r="BC40" s="48" t="str">
        <f t="shared" si="9"/>
        <v>池田市</v>
      </c>
      <c r="BD40" s="122">
        <f t="shared" si="29"/>
        <v>0.35130523801399077</v>
      </c>
      <c r="BE40" s="122">
        <f t="shared" si="30"/>
        <v>0.34325147875963435</v>
      </c>
      <c r="BF40" s="206">
        <f t="shared" si="31"/>
        <v>0.79999999999999516</v>
      </c>
      <c r="BG40" s="48" t="str">
        <f t="shared" si="10"/>
        <v>四條畷市</v>
      </c>
      <c r="BH40" s="122">
        <f t="shared" si="32"/>
        <v>0.5937694704049844</v>
      </c>
      <c r="BI40" s="122">
        <f t="shared" si="33"/>
        <v>0.58556832694763727</v>
      </c>
      <c r="BJ40" s="206">
        <f t="shared" si="34"/>
        <v>0.80000000000000071</v>
      </c>
      <c r="BK40" s="48" t="str">
        <f t="shared" si="11"/>
        <v>大阪狭山市</v>
      </c>
      <c r="BL40" s="122">
        <f t="shared" si="35"/>
        <v>0.11663568773234201</v>
      </c>
      <c r="BM40" s="122">
        <f t="shared" si="36"/>
        <v>0.11396543671181691</v>
      </c>
      <c r="BN40" s="206">
        <f t="shared" si="37"/>
        <v>0.30000000000000027</v>
      </c>
      <c r="BO40" s="48" t="str">
        <f t="shared" si="12"/>
        <v>島本町</v>
      </c>
      <c r="BP40" s="122">
        <f t="shared" si="38"/>
        <v>0.14740190880169671</v>
      </c>
      <c r="BQ40" s="122">
        <f t="shared" si="39"/>
        <v>0.13461538461538461</v>
      </c>
      <c r="BR40" s="206">
        <f t="shared" si="40"/>
        <v>1.1999999999999984</v>
      </c>
      <c r="BS40" s="48" t="str">
        <f t="shared" si="13"/>
        <v>忠岡町</v>
      </c>
      <c r="BT40" s="122">
        <f t="shared" si="41"/>
        <v>4.1067761806981518E-2</v>
      </c>
      <c r="BU40" s="122">
        <f t="shared" si="42"/>
        <v>5.4590570719602979E-2</v>
      </c>
      <c r="BV40" s="206">
        <f t="shared" si="43"/>
        <v>-1.4</v>
      </c>
      <c r="BW40" s="48" t="str">
        <f t="shared" si="14"/>
        <v>高槻市</v>
      </c>
      <c r="BX40" s="122">
        <f t="shared" si="44"/>
        <v>0.39224358974358975</v>
      </c>
      <c r="BY40" s="122">
        <f t="shared" si="45"/>
        <v>0.39556230601598097</v>
      </c>
      <c r="BZ40" s="206">
        <f t="shared" si="46"/>
        <v>-0.40000000000000036</v>
      </c>
      <c r="CA40" s="48" t="str">
        <f t="shared" si="15"/>
        <v>交野市</v>
      </c>
      <c r="CB40" s="122">
        <f t="shared" si="47"/>
        <v>0.39005087620124362</v>
      </c>
      <c r="CC40" s="122">
        <f t="shared" si="48"/>
        <v>0.39022881880024735</v>
      </c>
      <c r="CD40" s="206">
        <f t="shared" si="49"/>
        <v>0</v>
      </c>
      <c r="CE40" s="48" t="str">
        <f t="shared" si="16"/>
        <v>柏原市</v>
      </c>
      <c r="CF40" s="122">
        <f t="shared" si="50"/>
        <v>0.61436043747028057</v>
      </c>
      <c r="CG40" s="122">
        <f t="shared" si="51"/>
        <v>0.58820686321894633</v>
      </c>
      <c r="CH40" s="206">
        <f t="shared" si="52"/>
        <v>2.6000000000000023</v>
      </c>
      <c r="CJ40" s="122">
        <f t="shared" si="53"/>
        <v>0.23727321146312969</v>
      </c>
      <c r="CK40" s="122">
        <f t="shared" si="54"/>
        <v>0.24049022325424993</v>
      </c>
      <c r="CL40" s="206">
        <f t="shared" si="55"/>
        <v>-0.30000000000000027</v>
      </c>
      <c r="CM40" s="122">
        <f t="shared" si="56"/>
        <v>0.3678449898850521</v>
      </c>
      <c r="CN40" s="122">
        <f t="shared" si="57"/>
        <v>0.37096641984753681</v>
      </c>
      <c r="CO40" s="206">
        <f t="shared" si="58"/>
        <v>-0.30000000000000027</v>
      </c>
      <c r="CP40" s="122">
        <f t="shared" si="59"/>
        <v>0.62640623121446848</v>
      </c>
      <c r="CQ40" s="122">
        <f t="shared" si="60"/>
        <v>0.62650230144629881</v>
      </c>
      <c r="CR40" s="206">
        <f t="shared" si="61"/>
        <v>-0.10000000000000009</v>
      </c>
      <c r="CS40" s="122">
        <f t="shared" si="62"/>
        <v>0.1383386650063336</v>
      </c>
      <c r="CT40" s="122">
        <f t="shared" si="63"/>
        <v>0.13558844512707724</v>
      </c>
      <c r="CU40" s="206">
        <f t="shared" si="64"/>
        <v>0.20000000000000018</v>
      </c>
      <c r="CV40" s="122">
        <f t="shared" si="65"/>
        <v>0.16583005200036069</v>
      </c>
      <c r="CW40" s="122">
        <f t="shared" si="66"/>
        <v>0.1679962906899044</v>
      </c>
      <c r="CX40" s="206">
        <f t="shared" si="67"/>
        <v>-0.20000000000000018</v>
      </c>
      <c r="CY40" s="122">
        <f t="shared" si="68"/>
        <v>4.8084437612181279E-2</v>
      </c>
      <c r="CZ40" s="122">
        <f t="shared" si="69"/>
        <v>5.1131223776382718E-2</v>
      </c>
      <c r="DA40" s="206">
        <f t="shared" si="70"/>
        <v>-0.2999999999999996</v>
      </c>
      <c r="DB40" s="122">
        <f t="shared" si="71"/>
        <v>0.42800012027543072</v>
      </c>
      <c r="DC40" s="122">
        <f t="shared" si="72"/>
        <v>0.42975443383356071</v>
      </c>
      <c r="DD40" s="206">
        <f t="shared" si="73"/>
        <v>-0.20000000000000018</v>
      </c>
      <c r="DE40" s="122">
        <f t="shared" si="74"/>
        <v>0.41389089256247347</v>
      </c>
      <c r="DF40" s="122">
        <f t="shared" si="75"/>
        <v>0.39949212212154439</v>
      </c>
      <c r="DG40" s="206">
        <f t="shared" si="76"/>
        <v>1.4999999999999958</v>
      </c>
      <c r="DH40" s="122">
        <f t="shared" si="77"/>
        <v>0.64276876015020146</v>
      </c>
      <c r="DI40" s="122">
        <f t="shared" si="78"/>
        <v>0.6083648287875274</v>
      </c>
      <c r="DJ40" s="206">
        <f t="shared" si="79"/>
        <v>3.5000000000000031</v>
      </c>
      <c r="DK40" s="104">
        <v>0</v>
      </c>
    </row>
    <row r="41" spans="2:115" ht="13.5" customHeight="1">
      <c r="B41" s="54">
        <v>36</v>
      </c>
      <c r="C41" s="47" t="s">
        <v>2</v>
      </c>
      <c r="D41" s="102">
        <v>5947</v>
      </c>
      <c r="E41" s="103">
        <v>1239</v>
      </c>
      <c r="F41" s="55">
        <f t="shared" si="81"/>
        <v>0.20834033966705903</v>
      </c>
      <c r="G41" s="102">
        <v>5861</v>
      </c>
      <c r="H41" s="103">
        <v>2059</v>
      </c>
      <c r="I41" s="55">
        <f t="shared" si="82"/>
        <v>0.35130523801399077</v>
      </c>
      <c r="J41" s="102">
        <v>5947</v>
      </c>
      <c r="K41" s="103">
        <v>3512</v>
      </c>
      <c r="L41" s="55">
        <f t="shared" si="83"/>
        <v>0.59054985707079199</v>
      </c>
      <c r="M41" s="102">
        <v>5947</v>
      </c>
      <c r="N41" s="103">
        <v>759</v>
      </c>
      <c r="O41" s="55">
        <f t="shared" si="84"/>
        <v>0.12762737514713302</v>
      </c>
      <c r="P41" s="102">
        <v>5946</v>
      </c>
      <c r="Q41" s="103">
        <v>964</v>
      </c>
      <c r="R41" s="55">
        <f t="shared" si="85"/>
        <v>0.16212579885637404</v>
      </c>
      <c r="S41" s="102">
        <v>5946</v>
      </c>
      <c r="T41" s="103">
        <v>240</v>
      </c>
      <c r="U41" s="55">
        <f t="shared" si="86"/>
        <v>4.0363269424823413E-2</v>
      </c>
      <c r="V41" s="102">
        <v>5946</v>
      </c>
      <c r="W41" s="103">
        <v>2549</v>
      </c>
      <c r="X41" s="55">
        <f t="shared" si="87"/>
        <v>0.42869155734947861</v>
      </c>
      <c r="Y41" s="102">
        <v>4762</v>
      </c>
      <c r="Z41" s="103">
        <v>1946</v>
      </c>
      <c r="AA41" s="55">
        <f t="shared" si="88"/>
        <v>0.40865182696346075</v>
      </c>
      <c r="AB41" s="102">
        <v>5946</v>
      </c>
      <c r="AC41" s="103">
        <v>3686</v>
      </c>
      <c r="AD41" s="55">
        <f t="shared" si="89"/>
        <v>0.61991254624957959</v>
      </c>
      <c r="AE41" s="57"/>
      <c r="AF41" s="96" t="s">
        <v>6</v>
      </c>
      <c r="AG41" s="150">
        <f t="shared" si="17"/>
        <v>0.22691292875989447</v>
      </c>
      <c r="AH41" s="96" t="s">
        <v>6</v>
      </c>
      <c r="AI41" s="150">
        <f t="shared" si="18"/>
        <v>0.34782608695652173</v>
      </c>
      <c r="AJ41" s="96" t="s">
        <v>6</v>
      </c>
      <c r="AK41" s="150">
        <f t="shared" si="19"/>
        <v>0.67810026385224276</v>
      </c>
      <c r="AL41" s="96" t="s">
        <v>6</v>
      </c>
      <c r="AM41" s="150">
        <f t="shared" si="20"/>
        <v>0.18733509234828497</v>
      </c>
      <c r="AN41" s="96" t="s">
        <v>6</v>
      </c>
      <c r="AO41" s="150">
        <f t="shared" si="21"/>
        <v>0.15831134564643801</v>
      </c>
      <c r="AP41" s="96" t="s">
        <v>6</v>
      </c>
      <c r="AQ41" s="150">
        <f t="shared" si="22"/>
        <v>5.2770448548812667E-2</v>
      </c>
      <c r="AR41" s="96" t="s">
        <v>6</v>
      </c>
      <c r="AS41" s="150">
        <f t="shared" si="23"/>
        <v>0.33245382585751981</v>
      </c>
      <c r="AT41" s="96" t="s">
        <v>6</v>
      </c>
      <c r="AU41" s="150">
        <f t="shared" si="24"/>
        <v>0.42153846153846153</v>
      </c>
      <c r="AV41" s="96" t="s">
        <v>6</v>
      </c>
      <c r="AW41" s="150">
        <f t="shared" si="25"/>
        <v>0.66226912928759896</v>
      </c>
      <c r="AY41" s="48" t="str">
        <f t="shared" si="26"/>
        <v>河内長野市</v>
      </c>
      <c r="AZ41" s="122">
        <f t="shared" si="80"/>
        <v>0.21576433121019109</v>
      </c>
      <c r="BA41" s="122">
        <f t="shared" si="27"/>
        <v>0.22540900828115532</v>
      </c>
      <c r="BB41" s="206">
        <f t="shared" si="28"/>
        <v>-0.9000000000000008</v>
      </c>
      <c r="BC41" s="48" t="str">
        <f t="shared" si="9"/>
        <v>能勢町</v>
      </c>
      <c r="BD41" s="122">
        <f t="shared" si="29"/>
        <v>0.34782608695652173</v>
      </c>
      <c r="BE41" s="122">
        <f t="shared" si="30"/>
        <v>0.44</v>
      </c>
      <c r="BF41" s="206">
        <f t="shared" si="31"/>
        <v>-9.2000000000000028</v>
      </c>
      <c r="BG41" s="48" t="str">
        <f t="shared" si="10"/>
        <v>池田市</v>
      </c>
      <c r="BH41" s="122">
        <f t="shared" si="32"/>
        <v>0.59054985707079199</v>
      </c>
      <c r="BI41" s="122">
        <f t="shared" si="33"/>
        <v>0.59792909792909787</v>
      </c>
      <c r="BJ41" s="206">
        <f t="shared" si="34"/>
        <v>-0.70000000000000062</v>
      </c>
      <c r="BK41" s="48" t="str">
        <f t="shared" si="11"/>
        <v>岸和田市</v>
      </c>
      <c r="BL41" s="122">
        <f t="shared" si="35"/>
        <v>0.10915078804987062</v>
      </c>
      <c r="BM41" s="122">
        <f t="shared" si="36"/>
        <v>0.12424100887435778</v>
      </c>
      <c r="BN41" s="206">
        <f t="shared" si="37"/>
        <v>-1.5</v>
      </c>
      <c r="BO41" s="48" t="str">
        <f t="shared" si="12"/>
        <v>吹田市</v>
      </c>
      <c r="BP41" s="122">
        <f t="shared" si="38"/>
        <v>0.14728260869565218</v>
      </c>
      <c r="BQ41" s="122">
        <f t="shared" si="39"/>
        <v>0.15457813491224359</v>
      </c>
      <c r="BR41" s="206">
        <f t="shared" si="40"/>
        <v>-0.80000000000000071</v>
      </c>
      <c r="BS41" s="48" t="str">
        <f t="shared" si="13"/>
        <v>河内長野市</v>
      </c>
      <c r="BT41" s="122">
        <f t="shared" si="41"/>
        <v>4.0804140127388533E-2</v>
      </c>
      <c r="BU41" s="122">
        <f t="shared" si="42"/>
        <v>4.5748987854251015E-2</v>
      </c>
      <c r="BV41" s="206">
        <f t="shared" si="43"/>
        <v>-0.49999999999999978</v>
      </c>
      <c r="BW41" s="48" t="str">
        <f t="shared" si="14"/>
        <v>貝塚市</v>
      </c>
      <c r="BX41" s="122">
        <f t="shared" si="44"/>
        <v>0.38786407766990294</v>
      </c>
      <c r="BY41" s="122">
        <f t="shared" si="45"/>
        <v>0.3948643410852713</v>
      </c>
      <c r="BZ41" s="206">
        <f t="shared" si="46"/>
        <v>-0.70000000000000062</v>
      </c>
      <c r="CA41" s="48" t="str">
        <f t="shared" si="15"/>
        <v>八尾市</v>
      </c>
      <c r="CB41" s="122">
        <f t="shared" si="47"/>
        <v>0.38891997761611641</v>
      </c>
      <c r="CC41" s="122">
        <f t="shared" si="48"/>
        <v>0.36619718309859156</v>
      </c>
      <c r="CD41" s="206">
        <f t="shared" si="49"/>
        <v>2.300000000000002</v>
      </c>
      <c r="CE41" s="48" t="str">
        <f t="shared" si="16"/>
        <v>岬町</v>
      </c>
      <c r="CF41" s="122">
        <f t="shared" si="50"/>
        <v>0.61212121212121207</v>
      </c>
      <c r="CG41" s="122">
        <f t="shared" si="51"/>
        <v>0.59677419354838712</v>
      </c>
      <c r="CH41" s="206">
        <f t="shared" si="52"/>
        <v>1.5000000000000013</v>
      </c>
      <c r="CJ41" s="122">
        <f t="shared" si="53"/>
        <v>0.23727321146312969</v>
      </c>
      <c r="CK41" s="122">
        <f t="shared" si="54"/>
        <v>0.24049022325424993</v>
      </c>
      <c r="CL41" s="206">
        <f t="shared" si="55"/>
        <v>-0.30000000000000027</v>
      </c>
      <c r="CM41" s="122">
        <f t="shared" si="56"/>
        <v>0.3678449898850521</v>
      </c>
      <c r="CN41" s="122">
        <f t="shared" si="57"/>
        <v>0.37096641984753681</v>
      </c>
      <c r="CO41" s="206">
        <f t="shared" si="58"/>
        <v>-0.30000000000000027</v>
      </c>
      <c r="CP41" s="122">
        <f t="shared" si="59"/>
        <v>0.62640623121446848</v>
      </c>
      <c r="CQ41" s="122">
        <f t="shared" si="60"/>
        <v>0.62650230144629881</v>
      </c>
      <c r="CR41" s="206">
        <f t="shared" si="61"/>
        <v>-0.10000000000000009</v>
      </c>
      <c r="CS41" s="122">
        <f t="shared" si="62"/>
        <v>0.1383386650063336</v>
      </c>
      <c r="CT41" s="122">
        <f t="shared" si="63"/>
        <v>0.13558844512707724</v>
      </c>
      <c r="CU41" s="206">
        <f t="shared" si="64"/>
        <v>0.20000000000000018</v>
      </c>
      <c r="CV41" s="122">
        <f t="shared" si="65"/>
        <v>0.16583005200036069</v>
      </c>
      <c r="CW41" s="122">
        <f t="shared" si="66"/>
        <v>0.1679962906899044</v>
      </c>
      <c r="CX41" s="206">
        <f t="shared" si="67"/>
        <v>-0.20000000000000018</v>
      </c>
      <c r="CY41" s="122">
        <f t="shared" si="68"/>
        <v>4.8084437612181279E-2</v>
      </c>
      <c r="CZ41" s="122">
        <f t="shared" si="69"/>
        <v>5.1131223776382718E-2</v>
      </c>
      <c r="DA41" s="206">
        <f t="shared" si="70"/>
        <v>-0.2999999999999996</v>
      </c>
      <c r="DB41" s="122">
        <f t="shared" si="71"/>
        <v>0.42800012027543072</v>
      </c>
      <c r="DC41" s="122">
        <f t="shared" si="72"/>
        <v>0.42975443383356071</v>
      </c>
      <c r="DD41" s="206">
        <f t="shared" si="73"/>
        <v>-0.20000000000000018</v>
      </c>
      <c r="DE41" s="122">
        <f t="shared" si="74"/>
        <v>0.41389089256247347</v>
      </c>
      <c r="DF41" s="122">
        <f t="shared" si="75"/>
        <v>0.39949212212154439</v>
      </c>
      <c r="DG41" s="206">
        <f t="shared" si="76"/>
        <v>1.4999999999999958</v>
      </c>
      <c r="DH41" s="122">
        <f t="shared" si="77"/>
        <v>0.64276876015020146</v>
      </c>
      <c r="DI41" s="122">
        <f t="shared" si="78"/>
        <v>0.6083648287875274</v>
      </c>
      <c r="DJ41" s="206">
        <f t="shared" si="79"/>
        <v>3.5000000000000031</v>
      </c>
      <c r="DK41" s="104">
        <v>0</v>
      </c>
    </row>
    <row r="42" spans="2:115" ht="13.5" customHeight="1">
      <c r="B42" s="54">
        <v>37</v>
      </c>
      <c r="C42" s="47" t="s">
        <v>3</v>
      </c>
      <c r="D42" s="102">
        <v>14718</v>
      </c>
      <c r="E42" s="103">
        <v>3219</v>
      </c>
      <c r="F42" s="55">
        <f t="shared" si="81"/>
        <v>0.21871178149205056</v>
      </c>
      <c r="G42" s="102">
        <v>195</v>
      </c>
      <c r="H42" s="103">
        <v>79</v>
      </c>
      <c r="I42" s="55">
        <f t="shared" si="82"/>
        <v>0.40512820512820513</v>
      </c>
      <c r="J42" s="102">
        <v>14719</v>
      </c>
      <c r="K42" s="103">
        <v>9431</v>
      </c>
      <c r="L42" s="55">
        <f t="shared" si="83"/>
        <v>0.64073646307493715</v>
      </c>
      <c r="M42" s="102">
        <v>14718</v>
      </c>
      <c r="N42" s="103">
        <v>1958</v>
      </c>
      <c r="O42" s="55">
        <f t="shared" si="84"/>
        <v>0.13303437967115098</v>
      </c>
      <c r="P42" s="102">
        <v>14720</v>
      </c>
      <c r="Q42" s="103">
        <v>2168</v>
      </c>
      <c r="R42" s="55">
        <f t="shared" si="85"/>
        <v>0.14728260869565218</v>
      </c>
      <c r="S42" s="102">
        <v>14720</v>
      </c>
      <c r="T42" s="103">
        <v>641</v>
      </c>
      <c r="U42" s="55">
        <f t="shared" si="86"/>
        <v>4.3546195652173915E-2</v>
      </c>
      <c r="V42" s="102">
        <v>14719</v>
      </c>
      <c r="W42" s="103">
        <v>6497</v>
      </c>
      <c r="X42" s="55">
        <f t="shared" si="87"/>
        <v>0.44140226917589509</v>
      </c>
      <c r="Y42" s="102">
        <v>14698</v>
      </c>
      <c r="Z42" s="103">
        <v>6121</v>
      </c>
      <c r="AA42" s="55">
        <f t="shared" si="88"/>
        <v>0.41645121785276906</v>
      </c>
      <c r="AB42" s="102">
        <v>14720</v>
      </c>
      <c r="AC42" s="103">
        <v>11836</v>
      </c>
      <c r="AD42" s="55">
        <f t="shared" si="89"/>
        <v>0.80407608695652177</v>
      </c>
      <c r="AE42" s="57"/>
      <c r="AF42" s="96" t="s">
        <v>52</v>
      </c>
      <c r="AG42" s="150">
        <f t="shared" si="17"/>
        <v>0.27572016460905352</v>
      </c>
      <c r="AH42" s="96" t="s">
        <v>52</v>
      </c>
      <c r="AI42" s="150">
        <f t="shared" si="18"/>
        <v>0.14285714285714285</v>
      </c>
      <c r="AJ42" s="96" t="s">
        <v>52</v>
      </c>
      <c r="AK42" s="150">
        <f t="shared" si="19"/>
        <v>0.69815195071868585</v>
      </c>
      <c r="AL42" s="96" t="s">
        <v>52</v>
      </c>
      <c r="AM42" s="150">
        <f t="shared" si="20"/>
        <v>8.8295687885010271E-2</v>
      </c>
      <c r="AN42" s="96" t="s">
        <v>52</v>
      </c>
      <c r="AO42" s="150">
        <f t="shared" si="21"/>
        <v>0.18480492813141683</v>
      </c>
      <c r="AP42" s="96" t="s">
        <v>52</v>
      </c>
      <c r="AQ42" s="150">
        <f t="shared" si="22"/>
        <v>4.1067761806981518E-2</v>
      </c>
      <c r="AR42" s="96" t="s">
        <v>52</v>
      </c>
      <c r="AS42" s="150">
        <f t="shared" si="23"/>
        <v>0.45995893223819301</v>
      </c>
      <c r="AT42" s="96" t="s">
        <v>52</v>
      </c>
      <c r="AU42" s="150">
        <f t="shared" si="24"/>
        <v>0.40712468193384221</v>
      </c>
      <c r="AV42" s="96" t="s">
        <v>52</v>
      </c>
      <c r="AW42" s="150">
        <f t="shared" si="25"/>
        <v>0.60985626283367556</v>
      </c>
      <c r="AY42" s="48" t="str">
        <f t="shared" si="26"/>
        <v>島本町</v>
      </c>
      <c r="AZ42" s="122">
        <f t="shared" si="80"/>
        <v>0.2142099681866384</v>
      </c>
      <c r="BA42" s="122">
        <f t="shared" si="27"/>
        <v>0.21514423076923078</v>
      </c>
      <c r="BB42" s="206">
        <f t="shared" si="28"/>
        <v>-0.10000000000000009</v>
      </c>
      <c r="BC42" s="48" t="str">
        <f t="shared" si="9"/>
        <v>摂津市</v>
      </c>
      <c r="BD42" s="122">
        <f t="shared" si="29"/>
        <v>0.34210526315789475</v>
      </c>
      <c r="BE42" s="122">
        <f t="shared" si="30"/>
        <v>0.3380281690140845</v>
      </c>
      <c r="BF42" s="206">
        <f t="shared" si="31"/>
        <v>0.40000000000000036</v>
      </c>
      <c r="BG42" s="48" t="str">
        <f t="shared" si="10"/>
        <v>高石市</v>
      </c>
      <c r="BH42" s="122">
        <f t="shared" si="32"/>
        <v>0.58377659574468088</v>
      </c>
      <c r="BI42" s="122">
        <f t="shared" si="33"/>
        <v>0.60323291697281411</v>
      </c>
      <c r="BJ42" s="206">
        <f t="shared" si="34"/>
        <v>-1.9000000000000017</v>
      </c>
      <c r="BK42" s="48" t="str">
        <f t="shared" si="11"/>
        <v>熊取町</v>
      </c>
      <c r="BL42" s="122">
        <f t="shared" si="35"/>
        <v>0.10397553516819572</v>
      </c>
      <c r="BM42" s="122">
        <f t="shared" si="36"/>
        <v>0.10790598290598291</v>
      </c>
      <c r="BN42" s="206">
        <f t="shared" si="37"/>
        <v>-0.40000000000000036</v>
      </c>
      <c r="BO42" s="48" t="str">
        <f t="shared" si="12"/>
        <v>豊能町</v>
      </c>
      <c r="BP42" s="122">
        <f t="shared" si="38"/>
        <v>0.14635251472587221</v>
      </c>
      <c r="BQ42" s="122">
        <f t="shared" si="39"/>
        <v>0.15127238454288408</v>
      </c>
      <c r="BR42" s="206">
        <f t="shared" si="40"/>
        <v>-0.50000000000000044</v>
      </c>
      <c r="BS42" s="48" t="str">
        <f t="shared" si="13"/>
        <v>池田市</v>
      </c>
      <c r="BT42" s="122">
        <f t="shared" si="41"/>
        <v>4.0363269424823413E-2</v>
      </c>
      <c r="BU42" s="122">
        <f t="shared" si="42"/>
        <v>4.5638055116728103E-2</v>
      </c>
      <c r="BV42" s="206">
        <f t="shared" si="43"/>
        <v>-0.59999999999999987</v>
      </c>
      <c r="BW42" s="48" t="str">
        <f t="shared" si="14"/>
        <v>摂津市</v>
      </c>
      <c r="BX42" s="122">
        <f t="shared" si="44"/>
        <v>0.38596491228070173</v>
      </c>
      <c r="BY42" s="122">
        <f t="shared" si="45"/>
        <v>0.40129640542133177</v>
      </c>
      <c r="BZ42" s="206">
        <f t="shared" si="46"/>
        <v>-1.5000000000000013</v>
      </c>
      <c r="CA42" s="48" t="str">
        <f t="shared" si="15"/>
        <v>太子町</v>
      </c>
      <c r="CB42" s="122">
        <f t="shared" si="47"/>
        <v>0.38847117794486213</v>
      </c>
      <c r="CC42" s="122">
        <f t="shared" si="48"/>
        <v>0.37960339943342775</v>
      </c>
      <c r="CD42" s="206">
        <f t="shared" si="49"/>
        <v>0.80000000000000071</v>
      </c>
      <c r="CE42" s="48" t="str">
        <f t="shared" si="16"/>
        <v>忠岡町</v>
      </c>
      <c r="CF42" s="122">
        <f t="shared" si="50"/>
        <v>0.60985626283367556</v>
      </c>
      <c r="CG42" s="122">
        <f t="shared" si="51"/>
        <v>0.5856079404466501</v>
      </c>
      <c r="CH42" s="206">
        <f t="shared" si="52"/>
        <v>2.4000000000000021</v>
      </c>
      <c r="CJ42" s="122">
        <f t="shared" si="53"/>
        <v>0.23727321146312969</v>
      </c>
      <c r="CK42" s="122">
        <f t="shared" si="54"/>
        <v>0.24049022325424993</v>
      </c>
      <c r="CL42" s="206">
        <f t="shared" si="55"/>
        <v>-0.30000000000000027</v>
      </c>
      <c r="CM42" s="122">
        <f t="shared" si="56"/>
        <v>0.3678449898850521</v>
      </c>
      <c r="CN42" s="122">
        <f t="shared" si="57"/>
        <v>0.37096641984753681</v>
      </c>
      <c r="CO42" s="206">
        <f t="shared" si="58"/>
        <v>-0.30000000000000027</v>
      </c>
      <c r="CP42" s="122">
        <f t="shared" si="59"/>
        <v>0.62640623121446848</v>
      </c>
      <c r="CQ42" s="122">
        <f t="shared" si="60"/>
        <v>0.62650230144629881</v>
      </c>
      <c r="CR42" s="206">
        <f t="shared" si="61"/>
        <v>-0.10000000000000009</v>
      </c>
      <c r="CS42" s="122">
        <f t="shared" si="62"/>
        <v>0.1383386650063336</v>
      </c>
      <c r="CT42" s="122">
        <f t="shared" si="63"/>
        <v>0.13558844512707724</v>
      </c>
      <c r="CU42" s="206">
        <f t="shared" si="64"/>
        <v>0.20000000000000018</v>
      </c>
      <c r="CV42" s="122">
        <f t="shared" si="65"/>
        <v>0.16583005200036069</v>
      </c>
      <c r="CW42" s="122">
        <f t="shared" si="66"/>
        <v>0.1679962906899044</v>
      </c>
      <c r="CX42" s="206">
        <f t="shared" si="67"/>
        <v>-0.20000000000000018</v>
      </c>
      <c r="CY42" s="122">
        <f t="shared" si="68"/>
        <v>4.8084437612181279E-2</v>
      </c>
      <c r="CZ42" s="122">
        <f t="shared" si="69"/>
        <v>5.1131223776382718E-2</v>
      </c>
      <c r="DA42" s="206">
        <f t="shared" si="70"/>
        <v>-0.2999999999999996</v>
      </c>
      <c r="DB42" s="122">
        <f t="shared" si="71"/>
        <v>0.42800012027543072</v>
      </c>
      <c r="DC42" s="122">
        <f t="shared" si="72"/>
        <v>0.42975443383356071</v>
      </c>
      <c r="DD42" s="206">
        <f t="shared" si="73"/>
        <v>-0.20000000000000018</v>
      </c>
      <c r="DE42" s="122">
        <f t="shared" si="74"/>
        <v>0.41389089256247347</v>
      </c>
      <c r="DF42" s="122">
        <f t="shared" si="75"/>
        <v>0.39949212212154439</v>
      </c>
      <c r="DG42" s="206">
        <f t="shared" si="76"/>
        <v>1.4999999999999958</v>
      </c>
      <c r="DH42" s="122">
        <f t="shared" si="77"/>
        <v>0.64276876015020146</v>
      </c>
      <c r="DI42" s="122">
        <f t="shared" si="78"/>
        <v>0.6083648287875274</v>
      </c>
      <c r="DJ42" s="206">
        <f t="shared" si="79"/>
        <v>3.5000000000000031</v>
      </c>
      <c r="DK42" s="104">
        <v>0</v>
      </c>
    </row>
    <row r="43" spans="2:115" ht="13.5" customHeight="1">
      <c r="B43" s="54">
        <v>38</v>
      </c>
      <c r="C43" s="96" t="s">
        <v>45</v>
      </c>
      <c r="D43" s="102">
        <v>2174</v>
      </c>
      <c r="E43" s="103">
        <v>513</v>
      </c>
      <c r="F43" s="55">
        <f t="shared" si="81"/>
        <v>0.23597056117755288</v>
      </c>
      <c r="G43" s="102">
        <v>65</v>
      </c>
      <c r="H43" s="103">
        <v>30</v>
      </c>
      <c r="I43" s="55">
        <f t="shared" si="82"/>
        <v>0.46153846153846156</v>
      </c>
      <c r="J43" s="102">
        <v>2175</v>
      </c>
      <c r="K43" s="103">
        <v>1417</v>
      </c>
      <c r="L43" s="55">
        <f t="shared" si="83"/>
        <v>0.65149425287356322</v>
      </c>
      <c r="M43" s="102">
        <v>2175</v>
      </c>
      <c r="N43" s="103">
        <v>298</v>
      </c>
      <c r="O43" s="55">
        <f t="shared" si="84"/>
        <v>0.13701149425287357</v>
      </c>
      <c r="P43" s="102">
        <v>2175</v>
      </c>
      <c r="Q43" s="103">
        <v>384</v>
      </c>
      <c r="R43" s="55">
        <f t="shared" si="85"/>
        <v>0.17655172413793102</v>
      </c>
      <c r="S43" s="102">
        <v>2175</v>
      </c>
      <c r="T43" s="103">
        <v>123</v>
      </c>
      <c r="U43" s="55">
        <f t="shared" si="86"/>
        <v>5.6551724137931032E-2</v>
      </c>
      <c r="V43" s="102">
        <v>2175</v>
      </c>
      <c r="W43" s="103">
        <v>866</v>
      </c>
      <c r="X43" s="55">
        <f t="shared" si="87"/>
        <v>0.39816091954022986</v>
      </c>
      <c r="Y43" s="102">
        <v>1764</v>
      </c>
      <c r="Z43" s="103">
        <v>698</v>
      </c>
      <c r="AA43" s="55">
        <f t="shared" si="88"/>
        <v>0.39569160997732428</v>
      </c>
      <c r="AB43" s="102">
        <v>2174</v>
      </c>
      <c r="AC43" s="103">
        <v>1395</v>
      </c>
      <c r="AD43" s="55">
        <f t="shared" si="89"/>
        <v>0.64167433302667898</v>
      </c>
      <c r="AE43" s="57"/>
      <c r="AF43" s="96" t="s">
        <v>53</v>
      </c>
      <c r="AG43" s="150">
        <f t="shared" si="17"/>
        <v>0.22222222222222221</v>
      </c>
      <c r="AH43" s="96" t="s">
        <v>53</v>
      </c>
      <c r="AI43" s="150">
        <f t="shared" si="18"/>
        <v>0.32941176470588235</v>
      </c>
      <c r="AJ43" s="96" t="s">
        <v>53</v>
      </c>
      <c r="AK43" s="150">
        <f t="shared" si="19"/>
        <v>0.6126401630988787</v>
      </c>
      <c r="AL43" s="96" t="s">
        <v>53</v>
      </c>
      <c r="AM43" s="150">
        <f t="shared" si="20"/>
        <v>0.10397553516819572</v>
      </c>
      <c r="AN43" s="96" t="s">
        <v>53</v>
      </c>
      <c r="AO43" s="150">
        <f t="shared" si="21"/>
        <v>0.15086646279306828</v>
      </c>
      <c r="AP43" s="96" t="s">
        <v>53</v>
      </c>
      <c r="AQ43" s="150">
        <f t="shared" si="22"/>
        <v>4.2813455657492352E-2</v>
      </c>
      <c r="AR43" s="96" t="s">
        <v>53</v>
      </c>
      <c r="AS43" s="150">
        <f t="shared" si="23"/>
        <v>0.41829393627954781</v>
      </c>
      <c r="AT43" s="96" t="s">
        <v>53</v>
      </c>
      <c r="AU43" s="150">
        <f t="shared" si="24"/>
        <v>0.39629629629629631</v>
      </c>
      <c r="AV43" s="96" t="s">
        <v>53</v>
      </c>
      <c r="AW43" s="150">
        <f t="shared" si="25"/>
        <v>0.6070686070686071</v>
      </c>
      <c r="AY43" s="48" t="str">
        <f t="shared" si="26"/>
        <v>大阪狭山市</v>
      </c>
      <c r="AZ43" s="122">
        <f t="shared" si="80"/>
        <v>0.21189591078066913</v>
      </c>
      <c r="BA43" s="122">
        <f t="shared" si="27"/>
        <v>0.21158337225595517</v>
      </c>
      <c r="BB43" s="206">
        <f t="shared" si="28"/>
        <v>0</v>
      </c>
      <c r="BC43" s="48" t="str">
        <f t="shared" si="9"/>
        <v>大阪狭山市</v>
      </c>
      <c r="BD43" s="122">
        <f t="shared" si="29"/>
        <v>0.33213859020310632</v>
      </c>
      <c r="BE43" s="122">
        <f t="shared" si="30"/>
        <v>0.30987654320987656</v>
      </c>
      <c r="BF43" s="206">
        <f t="shared" si="31"/>
        <v>2.200000000000002</v>
      </c>
      <c r="BG43" s="48" t="str">
        <f t="shared" si="10"/>
        <v>八尾市</v>
      </c>
      <c r="BH43" s="122">
        <f t="shared" si="32"/>
        <v>0.57524140175762184</v>
      </c>
      <c r="BI43" s="122">
        <f t="shared" si="33"/>
        <v>0.57381318811412341</v>
      </c>
      <c r="BJ43" s="206">
        <f t="shared" si="34"/>
        <v>0.10000000000000009</v>
      </c>
      <c r="BK43" s="48" t="str">
        <f t="shared" si="11"/>
        <v>島本町</v>
      </c>
      <c r="BL43" s="122">
        <f t="shared" si="35"/>
        <v>0.10286320254506894</v>
      </c>
      <c r="BM43" s="122">
        <f t="shared" si="36"/>
        <v>9.2548076923076927E-2</v>
      </c>
      <c r="BN43" s="206">
        <f t="shared" si="37"/>
        <v>0.99999999999999956</v>
      </c>
      <c r="BO43" s="48" t="str">
        <f t="shared" si="12"/>
        <v>千早赤阪村</v>
      </c>
      <c r="BP43" s="122">
        <f t="shared" si="38"/>
        <v>0.14628297362110312</v>
      </c>
      <c r="BQ43" s="122">
        <f t="shared" si="39"/>
        <v>0.1484593837535014</v>
      </c>
      <c r="BR43" s="206">
        <f t="shared" si="40"/>
        <v>-0.20000000000000018</v>
      </c>
      <c r="BS43" s="48" t="str">
        <f t="shared" si="13"/>
        <v>泉南市</v>
      </c>
      <c r="BT43" s="122">
        <f t="shared" si="41"/>
        <v>3.9784221173297371E-2</v>
      </c>
      <c r="BU43" s="122">
        <f t="shared" si="42"/>
        <v>6.3345195729537368E-2</v>
      </c>
      <c r="BV43" s="206">
        <f t="shared" si="43"/>
        <v>-2.2999999999999998</v>
      </c>
      <c r="BW43" s="48" t="str">
        <f t="shared" si="14"/>
        <v>藤井寺市</v>
      </c>
      <c r="BX43" s="122">
        <f t="shared" si="44"/>
        <v>0.3849359928550164</v>
      </c>
      <c r="BY43" s="122">
        <f t="shared" si="45"/>
        <v>0.39391958156260215</v>
      </c>
      <c r="BZ43" s="206">
        <f t="shared" si="46"/>
        <v>-0.9000000000000008</v>
      </c>
      <c r="CA43" s="48" t="str">
        <f t="shared" si="15"/>
        <v>藤井寺市</v>
      </c>
      <c r="CB43" s="122">
        <f t="shared" si="47"/>
        <v>0.38649900727994707</v>
      </c>
      <c r="CC43" s="122">
        <f t="shared" si="48"/>
        <v>0.38149649834131955</v>
      </c>
      <c r="CD43" s="206">
        <f t="shared" si="49"/>
        <v>0.50000000000000044</v>
      </c>
      <c r="CE43" s="48" t="str">
        <f t="shared" si="16"/>
        <v>交野市</v>
      </c>
      <c r="CF43" s="122">
        <f t="shared" si="50"/>
        <v>0.609391124871001</v>
      </c>
      <c r="CG43" s="122">
        <f t="shared" si="51"/>
        <v>0.58682300390843101</v>
      </c>
      <c r="CH43" s="206">
        <f t="shared" si="52"/>
        <v>2.200000000000002</v>
      </c>
      <c r="CJ43" s="122">
        <f t="shared" si="53"/>
        <v>0.23727321146312969</v>
      </c>
      <c r="CK43" s="122">
        <f t="shared" si="54"/>
        <v>0.24049022325424993</v>
      </c>
      <c r="CL43" s="206">
        <f t="shared" si="55"/>
        <v>-0.30000000000000027</v>
      </c>
      <c r="CM43" s="122">
        <f t="shared" si="56"/>
        <v>0.3678449898850521</v>
      </c>
      <c r="CN43" s="122">
        <f t="shared" si="57"/>
        <v>0.37096641984753681</v>
      </c>
      <c r="CO43" s="206">
        <f t="shared" si="58"/>
        <v>-0.30000000000000027</v>
      </c>
      <c r="CP43" s="122">
        <f t="shared" si="59"/>
        <v>0.62640623121446848</v>
      </c>
      <c r="CQ43" s="122">
        <f t="shared" si="60"/>
        <v>0.62650230144629881</v>
      </c>
      <c r="CR43" s="206">
        <f t="shared" si="61"/>
        <v>-0.10000000000000009</v>
      </c>
      <c r="CS43" s="122">
        <f t="shared" si="62"/>
        <v>0.1383386650063336</v>
      </c>
      <c r="CT43" s="122">
        <f t="shared" si="63"/>
        <v>0.13558844512707724</v>
      </c>
      <c r="CU43" s="206">
        <f t="shared" si="64"/>
        <v>0.20000000000000018</v>
      </c>
      <c r="CV43" s="122">
        <f t="shared" si="65"/>
        <v>0.16583005200036069</v>
      </c>
      <c r="CW43" s="122">
        <f t="shared" si="66"/>
        <v>0.1679962906899044</v>
      </c>
      <c r="CX43" s="206">
        <f t="shared" si="67"/>
        <v>-0.20000000000000018</v>
      </c>
      <c r="CY43" s="122">
        <f t="shared" si="68"/>
        <v>4.8084437612181279E-2</v>
      </c>
      <c r="CZ43" s="122">
        <f t="shared" si="69"/>
        <v>5.1131223776382718E-2</v>
      </c>
      <c r="DA43" s="206">
        <f t="shared" si="70"/>
        <v>-0.2999999999999996</v>
      </c>
      <c r="DB43" s="122">
        <f t="shared" si="71"/>
        <v>0.42800012027543072</v>
      </c>
      <c r="DC43" s="122">
        <f t="shared" si="72"/>
        <v>0.42975443383356071</v>
      </c>
      <c r="DD43" s="206">
        <f t="shared" si="73"/>
        <v>-0.20000000000000018</v>
      </c>
      <c r="DE43" s="122">
        <f t="shared" si="74"/>
        <v>0.41389089256247347</v>
      </c>
      <c r="DF43" s="122">
        <f t="shared" si="75"/>
        <v>0.39949212212154439</v>
      </c>
      <c r="DG43" s="206">
        <f t="shared" si="76"/>
        <v>1.4999999999999958</v>
      </c>
      <c r="DH43" s="122">
        <f t="shared" si="77"/>
        <v>0.64276876015020146</v>
      </c>
      <c r="DI43" s="122">
        <f t="shared" si="78"/>
        <v>0.6083648287875274</v>
      </c>
      <c r="DJ43" s="206">
        <f t="shared" si="79"/>
        <v>3.5000000000000031</v>
      </c>
      <c r="DK43" s="104">
        <v>0</v>
      </c>
    </row>
    <row r="44" spans="2:115" ht="13.5" customHeight="1">
      <c r="B44" s="54">
        <v>39</v>
      </c>
      <c r="C44" s="96" t="s">
        <v>8</v>
      </c>
      <c r="D44" s="102">
        <v>15599</v>
      </c>
      <c r="E44" s="103">
        <v>3613</v>
      </c>
      <c r="F44" s="55">
        <f t="shared" si="81"/>
        <v>0.23161741137252387</v>
      </c>
      <c r="G44" s="102">
        <v>7910</v>
      </c>
      <c r="H44" s="103">
        <v>2958</v>
      </c>
      <c r="I44" s="55">
        <f t="shared" si="82"/>
        <v>0.37395701643489254</v>
      </c>
      <c r="J44" s="102">
        <v>15600</v>
      </c>
      <c r="K44" s="103">
        <v>9828</v>
      </c>
      <c r="L44" s="55">
        <f t="shared" si="83"/>
        <v>0.63</v>
      </c>
      <c r="M44" s="102">
        <v>15600</v>
      </c>
      <c r="N44" s="103">
        <v>2302</v>
      </c>
      <c r="O44" s="55">
        <f t="shared" si="84"/>
        <v>0.14756410256410257</v>
      </c>
      <c r="P44" s="102">
        <v>15599</v>
      </c>
      <c r="Q44" s="103">
        <v>2218</v>
      </c>
      <c r="R44" s="55">
        <f t="shared" si="85"/>
        <v>0.14218860183345086</v>
      </c>
      <c r="S44" s="102">
        <v>15600</v>
      </c>
      <c r="T44" s="103">
        <v>699</v>
      </c>
      <c r="U44" s="55">
        <f t="shared" si="86"/>
        <v>4.4807692307692305E-2</v>
      </c>
      <c r="V44" s="102">
        <v>15600</v>
      </c>
      <c r="W44" s="103">
        <v>6119</v>
      </c>
      <c r="X44" s="55">
        <f t="shared" si="87"/>
        <v>0.39224358974358975</v>
      </c>
      <c r="Y44" s="102">
        <v>13219</v>
      </c>
      <c r="Z44" s="103">
        <v>5331</v>
      </c>
      <c r="AA44" s="55">
        <f t="shared" si="88"/>
        <v>0.40328315303729478</v>
      </c>
      <c r="AB44" s="102">
        <v>15579</v>
      </c>
      <c r="AC44" s="103">
        <v>9845</v>
      </c>
      <c r="AD44" s="55">
        <f t="shared" si="89"/>
        <v>0.6319404326336735</v>
      </c>
      <c r="AE44" s="57"/>
      <c r="AF44" s="96" t="s">
        <v>54</v>
      </c>
      <c r="AG44" s="150">
        <f t="shared" si="17"/>
        <v>0.30701754385964913</v>
      </c>
      <c r="AH44" s="96" t="s">
        <v>54</v>
      </c>
      <c r="AI44" s="150">
        <f t="shared" si="18"/>
        <v>0.5</v>
      </c>
      <c r="AJ44" s="96" t="s">
        <v>54</v>
      </c>
      <c r="AK44" s="150">
        <f t="shared" si="19"/>
        <v>0.60526315789473684</v>
      </c>
      <c r="AL44" s="96" t="s">
        <v>54</v>
      </c>
      <c r="AM44" s="150">
        <f t="shared" si="20"/>
        <v>0.14473684210526316</v>
      </c>
      <c r="AN44" s="96" t="s">
        <v>54</v>
      </c>
      <c r="AO44" s="150">
        <f t="shared" si="21"/>
        <v>0.24561403508771928</v>
      </c>
      <c r="AP44" s="96" t="s">
        <v>54</v>
      </c>
      <c r="AQ44" s="150">
        <f t="shared" si="22"/>
        <v>7.4561403508771926E-2</v>
      </c>
      <c r="AR44" s="96" t="s">
        <v>54</v>
      </c>
      <c r="AS44" s="150">
        <f t="shared" si="23"/>
        <v>0.35964912280701755</v>
      </c>
      <c r="AT44" s="96" t="s">
        <v>54</v>
      </c>
      <c r="AU44" s="150">
        <f t="shared" si="24"/>
        <v>0.4370860927152318</v>
      </c>
      <c r="AV44" s="96" t="s">
        <v>54</v>
      </c>
      <c r="AW44" s="150">
        <f t="shared" si="25"/>
        <v>0.57894736842105265</v>
      </c>
      <c r="AY44" s="48" t="str">
        <f t="shared" si="26"/>
        <v>泉南市</v>
      </c>
      <c r="AZ44" s="122">
        <f t="shared" si="80"/>
        <v>0.21105866486850977</v>
      </c>
      <c r="BA44" s="122">
        <f t="shared" si="27"/>
        <v>0.20569395017793593</v>
      </c>
      <c r="BB44" s="206">
        <f t="shared" si="28"/>
        <v>0.50000000000000044</v>
      </c>
      <c r="BC44" s="48" t="str">
        <f t="shared" si="9"/>
        <v>河内長野市</v>
      </c>
      <c r="BD44" s="122">
        <f t="shared" si="29"/>
        <v>0.33133351513498771</v>
      </c>
      <c r="BE44" s="122">
        <f t="shared" si="30"/>
        <v>0.40566037735849059</v>
      </c>
      <c r="BF44" s="206">
        <f t="shared" si="31"/>
        <v>-7.5000000000000009</v>
      </c>
      <c r="BG44" s="48" t="str">
        <f t="shared" si="10"/>
        <v>羽曳野市</v>
      </c>
      <c r="BH44" s="122">
        <f t="shared" si="32"/>
        <v>0.56674907292954269</v>
      </c>
      <c r="BI44" s="122">
        <f t="shared" si="33"/>
        <v>0.56091856261960449</v>
      </c>
      <c r="BJ44" s="206">
        <f t="shared" si="34"/>
        <v>0.59999999999998943</v>
      </c>
      <c r="BK44" s="48" t="str">
        <f t="shared" si="11"/>
        <v>豊能町</v>
      </c>
      <c r="BL44" s="122">
        <f t="shared" si="35"/>
        <v>0.10099637681159421</v>
      </c>
      <c r="BM44" s="122">
        <f t="shared" si="36"/>
        <v>9.1894439208294057E-2</v>
      </c>
      <c r="BN44" s="206">
        <f t="shared" si="37"/>
        <v>0.9000000000000008</v>
      </c>
      <c r="BO44" s="48" t="str">
        <f t="shared" si="12"/>
        <v>交野市</v>
      </c>
      <c r="BP44" s="122">
        <f t="shared" si="38"/>
        <v>0.14551083591331268</v>
      </c>
      <c r="BQ44" s="122">
        <f t="shared" si="39"/>
        <v>0.1541038525963149</v>
      </c>
      <c r="BR44" s="206">
        <f t="shared" si="40"/>
        <v>-0.80000000000000071</v>
      </c>
      <c r="BS44" s="48" t="str">
        <f t="shared" si="13"/>
        <v>枚方市</v>
      </c>
      <c r="BT44" s="122">
        <f t="shared" si="41"/>
        <v>3.7340378687802732E-2</v>
      </c>
      <c r="BU44" s="122">
        <f t="shared" si="42"/>
        <v>3.9822582200366406E-2</v>
      </c>
      <c r="BV44" s="206">
        <f t="shared" si="43"/>
        <v>-0.30000000000000027</v>
      </c>
      <c r="BW44" s="48" t="str">
        <f t="shared" si="14"/>
        <v>門真市</v>
      </c>
      <c r="BX44" s="122">
        <f t="shared" si="44"/>
        <v>0.37870937352802636</v>
      </c>
      <c r="BY44" s="122">
        <f t="shared" si="45"/>
        <v>0.39002862595419846</v>
      </c>
      <c r="BZ44" s="206">
        <f t="shared" si="46"/>
        <v>-1.100000000000001</v>
      </c>
      <c r="CA44" s="48" t="str">
        <f t="shared" si="15"/>
        <v>東大阪市</v>
      </c>
      <c r="CB44" s="122">
        <f t="shared" si="47"/>
        <v>0.38042599083310863</v>
      </c>
      <c r="CC44" s="122">
        <f t="shared" si="48"/>
        <v>0.35870776086149275</v>
      </c>
      <c r="CD44" s="206">
        <f t="shared" si="49"/>
        <v>2.1000000000000019</v>
      </c>
      <c r="CE44" s="48" t="str">
        <f t="shared" si="16"/>
        <v>熊取町</v>
      </c>
      <c r="CF44" s="122">
        <f t="shared" si="50"/>
        <v>0.6070686070686071</v>
      </c>
      <c r="CG44" s="122">
        <f t="shared" si="51"/>
        <v>0.57362637362637359</v>
      </c>
      <c r="CH44" s="206">
        <f t="shared" si="52"/>
        <v>3.3000000000000029</v>
      </c>
      <c r="CJ44" s="122">
        <f t="shared" si="53"/>
        <v>0.23727321146312969</v>
      </c>
      <c r="CK44" s="122">
        <f t="shared" si="54"/>
        <v>0.24049022325424993</v>
      </c>
      <c r="CL44" s="206">
        <f t="shared" si="55"/>
        <v>-0.30000000000000027</v>
      </c>
      <c r="CM44" s="122">
        <f t="shared" si="56"/>
        <v>0.3678449898850521</v>
      </c>
      <c r="CN44" s="122">
        <f t="shared" si="57"/>
        <v>0.37096641984753681</v>
      </c>
      <c r="CO44" s="206">
        <f t="shared" si="58"/>
        <v>-0.30000000000000027</v>
      </c>
      <c r="CP44" s="122">
        <f t="shared" si="59"/>
        <v>0.62640623121446848</v>
      </c>
      <c r="CQ44" s="122">
        <f t="shared" si="60"/>
        <v>0.62650230144629881</v>
      </c>
      <c r="CR44" s="206">
        <f t="shared" si="61"/>
        <v>-0.10000000000000009</v>
      </c>
      <c r="CS44" s="122">
        <f t="shared" si="62"/>
        <v>0.1383386650063336</v>
      </c>
      <c r="CT44" s="122">
        <f t="shared" si="63"/>
        <v>0.13558844512707724</v>
      </c>
      <c r="CU44" s="206">
        <f t="shared" si="64"/>
        <v>0.20000000000000018</v>
      </c>
      <c r="CV44" s="122">
        <f t="shared" si="65"/>
        <v>0.16583005200036069</v>
      </c>
      <c r="CW44" s="122">
        <f t="shared" si="66"/>
        <v>0.1679962906899044</v>
      </c>
      <c r="CX44" s="206">
        <f t="shared" si="67"/>
        <v>-0.20000000000000018</v>
      </c>
      <c r="CY44" s="122">
        <f t="shared" si="68"/>
        <v>4.8084437612181279E-2</v>
      </c>
      <c r="CZ44" s="122">
        <f t="shared" si="69"/>
        <v>5.1131223776382718E-2</v>
      </c>
      <c r="DA44" s="206">
        <f t="shared" si="70"/>
        <v>-0.2999999999999996</v>
      </c>
      <c r="DB44" s="122">
        <f t="shared" si="71"/>
        <v>0.42800012027543072</v>
      </c>
      <c r="DC44" s="122">
        <f t="shared" si="72"/>
        <v>0.42975443383356071</v>
      </c>
      <c r="DD44" s="206">
        <f t="shared" si="73"/>
        <v>-0.20000000000000018</v>
      </c>
      <c r="DE44" s="122">
        <f t="shared" si="74"/>
        <v>0.41389089256247347</v>
      </c>
      <c r="DF44" s="122">
        <f t="shared" si="75"/>
        <v>0.39949212212154439</v>
      </c>
      <c r="DG44" s="206">
        <f t="shared" si="76"/>
        <v>1.4999999999999958</v>
      </c>
      <c r="DH44" s="122">
        <f t="shared" si="77"/>
        <v>0.64276876015020146</v>
      </c>
      <c r="DI44" s="122">
        <f t="shared" si="78"/>
        <v>0.6083648287875274</v>
      </c>
      <c r="DJ44" s="206">
        <f t="shared" si="79"/>
        <v>3.5000000000000031</v>
      </c>
      <c r="DK44" s="104">
        <v>0</v>
      </c>
    </row>
    <row r="45" spans="2:115" ht="13.5" customHeight="1">
      <c r="B45" s="54">
        <v>40</v>
      </c>
      <c r="C45" s="96" t="s">
        <v>46</v>
      </c>
      <c r="D45" s="102">
        <v>2060</v>
      </c>
      <c r="E45" s="103">
        <v>519</v>
      </c>
      <c r="F45" s="55">
        <f t="shared" si="81"/>
        <v>0.25194174757281551</v>
      </c>
      <c r="G45" s="102">
        <v>189</v>
      </c>
      <c r="H45" s="103">
        <v>78</v>
      </c>
      <c r="I45" s="55">
        <f t="shared" si="82"/>
        <v>0.41269841269841268</v>
      </c>
      <c r="J45" s="102">
        <v>2060</v>
      </c>
      <c r="K45" s="103">
        <v>1382</v>
      </c>
      <c r="L45" s="55">
        <f t="shared" si="83"/>
        <v>0.67087378640776696</v>
      </c>
      <c r="M45" s="102">
        <v>2060</v>
      </c>
      <c r="N45" s="103">
        <v>255</v>
      </c>
      <c r="O45" s="55">
        <f t="shared" si="84"/>
        <v>0.12378640776699029</v>
      </c>
      <c r="P45" s="102">
        <v>2060</v>
      </c>
      <c r="Q45" s="103">
        <v>408</v>
      </c>
      <c r="R45" s="55">
        <f t="shared" si="85"/>
        <v>0.19805825242718447</v>
      </c>
      <c r="S45" s="102">
        <v>2060</v>
      </c>
      <c r="T45" s="103">
        <v>129</v>
      </c>
      <c r="U45" s="55">
        <f t="shared" si="86"/>
        <v>6.2621359223300976E-2</v>
      </c>
      <c r="V45" s="102">
        <v>2060</v>
      </c>
      <c r="W45" s="103">
        <v>799</v>
      </c>
      <c r="X45" s="55">
        <f t="shared" si="87"/>
        <v>0.38786407766990294</v>
      </c>
      <c r="Y45" s="102">
        <v>1624</v>
      </c>
      <c r="Z45" s="103">
        <v>644</v>
      </c>
      <c r="AA45" s="55">
        <f t="shared" si="88"/>
        <v>0.39655172413793105</v>
      </c>
      <c r="AB45" s="102">
        <v>2060</v>
      </c>
      <c r="AC45" s="103">
        <v>1299</v>
      </c>
      <c r="AD45" s="55">
        <f t="shared" si="89"/>
        <v>0.63058252427184469</v>
      </c>
      <c r="AE45" s="57"/>
      <c r="AF45" s="96" t="s">
        <v>55</v>
      </c>
      <c r="AG45" s="150">
        <f t="shared" si="17"/>
        <v>0.20241691842900303</v>
      </c>
      <c r="AH45" s="96" t="s">
        <v>55</v>
      </c>
      <c r="AI45" s="150">
        <f t="shared" si="18"/>
        <v>0.38095238095238093</v>
      </c>
      <c r="AJ45" s="96" t="s">
        <v>55</v>
      </c>
      <c r="AK45" s="150">
        <f t="shared" si="19"/>
        <v>0.68277945619335345</v>
      </c>
      <c r="AL45" s="96" t="s">
        <v>55</v>
      </c>
      <c r="AM45" s="150">
        <f t="shared" si="20"/>
        <v>0.17522658610271905</v>
      </c>
      <c r="AN45" s="96" t="s">
        <v>55</v>
      </c>
      <c r="AO45" s="150">
        <f t="shared" si="21"/>
        <v>0.15757575757575756</v>
      </c>
      <c r="AP45" s="96" t="s">
        <v>55</v>
      </c>
      <c r="AQ45" s="150">
        <f t="shared" si="22"/>
        <v>4.5454545454545456E-2</v>
      </c>
      <c r="AR45" s="96" t="s">
        <v>55</v>
      </c>
      <c r="AS45" s="150">
        <f t="shared" si="23"/>
        <v>0.41818181818181815</v>
      </c>
      <c r="AT45" s="96" t="s">
        <v>55</v>
      </c>
      <c r="AU45" s="150">
        <f t="shared" si="24"/>
        <v>0.43205574912891986</v>
      </c>
      <c r="AV45" s="96" t="s">
        <v>55</v>
      </c>
      <c r="AW45" s="150">
        <f t="shared" si="25"/>
        <v>0.61212121212121207</v>
      </c>
      <c r="AY45" s="48" t="str">
        <f t="shared" si="26"/>
        <v>茨木市</v>
      </c>
      <c r="AZ45" s="122">
        <f t="shared" si="80"/>
        <v>0.21072180264949858</v>
      </c>
      <c r="BA45" s="122">
        <f t="shared" si="27"/>
        <v>0.21944552909019915</v>
      </c>
      <c r="BB45" s="206">
        <f t="shared" si="28"/>
        <v>-0.80000000000000071</v>
      </c>
      <c r="BC45" s="48" t="str">
        <f t="shared" si="9"/>
        <v>熊取町</v>
      </c>
      <c r="BD45" s="122">
        <f t="shared" si="29"/>
        <v>0.32941176470588235</v>
      </c>
      <c r="BE45" s="122">
        <f t="shared" si="30"/>
        <v>0.39393939393939392</v>
      </c>
      <c r="BF45" s="206">
        <f t="shared" si="31"/>
        <v>-6.5</v>
      </c>
      <c r="BG45" s="48" t="str">
        <f t="shared" si="10"/>
        <v>藤井寺市</v>
      </c>
      <c r="BH45" s="122">
        <f t="shared" si="32"/>
        <v>0.54093480202441202</v>
      </c>
      <c r="BI45" s="122">
        <f t="shared" si="33"/>
        <v>0.54429552141222626</v>
      </c>
      <c r="BJ45" s="206">
        <f t="shared" si="34"/>
        <v>-0.30000000000000027</v>
      </c>
      <c r="BK45" s="48" t="str">
        <f t="shared" si="11"/>
        <v>太子町</v>
      </c>
      <c r="BL45" s="122">
        <f t="shared" si="35"/>
        <v>9.9156118143459912E-2</v>
      </c>
      <c r="BM45" s="122">
        <f t="shared" si="36"/>
        <v>9.7872340425531917E-2</v>
      </c>
      <c r="BN45" s="206">
        <f t="shared" si="37"/>
        <v>0.10000000000000009</v>
      </c>
      <c r="BO45" s="48" t="str">
        <f t="shared" si="12"/>
        <v>箕面市</v>
      </c>
      <c r="BP45" s="122">
        <f t="shared" si="38"/>
        <v>0.14424870466321243</v>
      </c>
      <c r="BQ45" s="122">
        <f t="shared" si="39"/>
        <v>0.15144766146993319</v>
      </c>
      <c r="BR45" s="206">
        <f t="shared" si="40"/>
        <v>-0.70000000000000062</v>
      </c>
      <c r="BS45" s="48" t="str">
        <f t="shared" si="13"/>
        <v>高石市</v>
      </c>
      <c r="BT45" s="122">
        <f t="shared" si="41"/>
        <v>3.6569148936170214E-2</v>
      </c>
      <c r="BU45" s="122">
        <f t="shared" si="42"/>
        <v>4.1146216017634095E-2</v>
      </c>
      <c r="BV45" s="206">
        <f t="shared" si="43"/>
        <v>-0.40000000000000036</v>
      </c>
      <c r="BW45" s="48" t="str">
        <f t="shared" si="14"/>
        <v>河南町</v>
      </c>
      <c r="BX45" s="122">
        <f t="shared" si="44"/>
        <v>0.37303664921465968</v>
      </c>
      <c r="BY45" s="122">
        <f t="shared" si="45"/>
        <v>0.36741214057507987</v>
      </c>
      <c r="BZ45" s="206">
        <f t="shared" si="46"/>
        <v>0.60000000000000053</v>
      </c>
      <c r="CA45" s="48" t="str">
        <f t="shared" si="15"/>
        <v>羽曳野市</v>
      </c>
      <c r="CB45" s="122">
        <f t="shared" si="47"/>
        <v>0.37855201383741044</v>
      </c>
      <c r="CC45" s="122">
        <f t="shared" si="48"/>
        <v>0.37271589486858575</v>
      </c>
      <c r="CD45" s="206">
        <f t="shared" si="49"/>
        <v>0.60000000000000053</v>
      </c>
      <c r="CE45" s="48" t="str">
        <f t="shared" si="16"/>
        <v>豊中市</v>
      </c>
      <c r="CF45" s="122">
        <f t="shared" si="50"/>
        <v>0.59243434764485203</v>
      </c>
      <c r="CG45" s="122">
        <f t="shared" si="51"/>
        <v>0.56038441003737316</v>
      </c>
      <c r="CH45" s="206">
        <f t="shared" si="52"/>
        <v>3.1999999999999917</v>
      </c>
      <c r="CJ45" s="122">
        <f t="shared" si="53"/>
        <v>0.23727321146312969</v>
      </c>
      <c r="CK45" s="122">
        <f t="shared" si="54"/>
        <v>0.24049022325424993</v>
      </c>
      <c r="CL45" s="206">
        <f t="shared" si="55"/>
        <v>-0.30000000000000027</v>
      </c>
      <c r="CM45" s="122">
        <f t="shared" si="56"/>
        <v>0.3678449898850521</v>
      </c>
      <c r="CN45" s="122">
        <f t="shared" si="57"/>
        <v>0.37096641984753681</v>
      </c>
      <c r="CO45" s="206">
        <f t="shared" si="58"/>
        <v>-0.30000000000000027</v>
      </c>
      <c r="CP45" s="122">
        <f t="shared" si="59"/>
        <v>0.62640623121446848</v>
      </c>
      <c r="CQ45" s="122">
        <f t="shared" si="60"/>
        <v>0.62650230144629881</v>
      </c>
      <c r="CR45" s="206">
        <f t="shared" si="61"/>
        <v>-0.10000000000000009</v>
      </c>
      <c r="CS45" s="122">
        <f t="shared" si="62"/>
        <v>0.1383386650063336</v>
      </c>
      <c r="CT45" s="122">
        <f t="shared" si="63"/>
        <v>0.13558844512707724</v>
      </c>
      <c r="CU45" s="206">
        <f t="shared" si="64"/>
        <v>0.20000000000000018</v>
      </c>
      <c r="CV45" s="122">
        <f t="shared" si="65"/>
        <v>0.16583005200036069</v>
      </c>
      <c r="CW45" s="122">
        <f t="shared" si="66"/>
        <v>0.1679962906899044</v>
      </c>
      <c r="CX45" s="206">
        <f t="shared" si="67"/>
        <v>-0.20000000000000018</v>
      </c>
      <c r="CY45" s="122">
        <f t="shared" si="68"/>
        <v>4.8084437612181279E-2</v>
      </c>
      <c r="CZ45" s="122">
        <f t="shared" si="69"/>
        <v>5.1131223776382718E-2</v>
      </c>
      <c r="DA45" s="206">
        <f t="shared" si="70"/>
        <v>-0.2999999999999996</v>
      </c>
      <c r="DB45" s="122">
        <f t="shared" si="71"/>
        <v>0.42800012027543072</v>
      </c>
      <c r="DC45" s="122">
        <f t="shared" si="72"/>
        <v>0.42975443383356071</v>
      </c>
      <c r="DD45" s="206">
        <f t="shared" si="73"/>
        <v>-0.20000000000000018</v>
      </c>
      <c r="DE45" s="122">
        <f t="shared" si="74"/>
        <v>0.41389089256247347</v>
      </c>
      <c r="DF45" s="122">
        <f t="shared" si="75"/>
        <v>0.39949212212154439</v>
      </c>
      <c r="DG45" s="206">
        <f t="shared" si="76"/>
        <v>1.4999999999999958</v>
      </c>
      <c r="DH45" s="122">
        <f t="shared" si="77"/>
        <v>0.64276876015020146</v>
      </c>
      <c r="DI45" s="122">
        <f t="shared" si="78"/>
        <v>0.6083648287875274</v>
      </c>
      <c r="DJ45" s="206">
        <f t="shared" si="79"/>
        <v>3.5000000000000031</v>
      </c>
      <c r="DK45" s="104">
        <v>0</v>
      </c>
    </row>
    <row r="46" spans="2:115" ht="13.5" customHeight="1">
      <c r="B46" s="54">
        <v>41</v>
      </c>
      <c r="C46" s="96" t="s">
        <v>13</v>
      </c>
      <c r="D46" s="102">
        <v>2620</v>
      </c>
      <c r="E46" s="103">
        <v>653</v>
      </c>
      <c r="F46" s="55">
        <f t="shared" si="81"/>
        <v>0.24923664122137404</v>
      </c>
      <c r="G46" s="102">
        <v>230</v>
      </c>
      <c r="H46" s="103">
        <v>96</v>
      </c>
      <c r="I46" s="55">
        <f t="shared" si="82"/>
        <v>0.41739130434782606</v>
      </c>
      <c r="J46" s="102">
        <v>2620</v>
      </c>
      <c r="K46" s="103">
        <v>1745</v>
      </c>
      <c r="L46" s="55">
        <f t="shared" si="83"/>
        <v>0.66603053435114501</v>
      </c>
      <c r="M46" s="102">
        <v>2620</v>
      </c>
      <c r="N46" s="103">
        <v>414</v>
      </c>
      <c r="O46" s="55">
        <f t="shared" si="84"/>
        <v>0.15801526717557252</v>
      </c>
      <c r="P46" s="102">
        <v>2620</v>
      </c>
      <c r="Q46" s="103">
        <v>718</v>
      </c>
      <c r="R46" s="55">
        <f t="shared" si="85"/>
        <v>0.27404580152671754</v>
      </c>
      <c r="S46" s="102">
        <v>2620</v>
      </c>
      <c r="T46" s="103">
        <v>201</v>
      </c>
      <c r="U46" s="55">
        <f t="shared" si="86"/>
        <v>7.6717557251908403E-2</v>
      </c>
      <c r="V46" s="102">
        <v>2619</v>
      </c>
      <c r="W46" s="103">
        <v>1069</v>
      </c>
      <c r="X46" s="55">
        <f t="shared" si="87"/>
        <v>0.40817105765559375</v>
      </c>
      <c r="Y46" s="102">
        <v>764</v>
      </c>
      <c r="Z46" s="103">
        <v>326</v>
      </c>
      <c r="AA46" s="55">
        <f t="shared" si="88"/>
        <v>0.42670157068062825</v>
      </c>
      <c r="AB46" s="102">
        <v>2618</v>
      </c>
      <c r="AC46" s="103">
        <v>1649</v>
      </c>
      <c r="AD46" s="55">
        <f t="shared" si="89"/>
        <v>0.62987012987012991</v>
      </c>
      <c r="AE46" s="57"/>
      <c r="AF46" s="96" t="s">
        <v>31</v>
      </c>
      <c r="AG46" s="150">
        <f t="shared" si="17"/>
        <v>0.22784810126582278</v>
      </c>
      <c r="AH46" s="96" t="s">
        <v>31</v>
      </c>
      <c r="AI46" s="150">
        <f t="shared" si="18"/>
        <v>0.36752136752136755</v>
      </c>
      <c r="AJ46" s="96" t="s">
        <v>31</v>
      </c>
      <c r="AK46" s="150">
        <f t="shared" si="19"/>
        <v>0.53797468354430378</v>
      </c>
      <c r="AL46" s="96" t="s">
        <v>31</v>
      </c>
      <c r="AM46" s="150">
        <f t="shared" si="20"/>
        <v>9.9156118143459912E-2</v>
      </c>
      <c r="AN46" s="96" t="s">
        <v>31</v>
      </c>
      <c r="AO46" s="150">
        <f t="shared" si="21"/>
        <v>0.17721518987341772</v>
      </c>
      <c r="AP46" s="96" t="s">
        <v>31</v>
      </c>
      <c r="AQ46" s="150">
        <f t="shared" si="22"/>
        <v>6.7510548523206745E-2</v>
      </c>
      <c r="AR46" s="96" t="s">
        <v>31</v>
      </c>
      <c r="AS46" s="150">
        <f t="shared" si="23"/>
        <v>0.48523206751054854</v>
      </c>
      <c r="AT46" s="96" t="s">
        <v>31</v>
      </c>
      <c r="AU46" s="150">
        <f t="shared" si="24"/>
        <v>0.38847117794486213</v>
      </c>
      <c r="AV46" s="96" t="s">
        <v>31</v>
      </c>
      <c r="AW46" s="150">
        <f t="shared" si="25"/>
        <v>0.61814345991561181</v>
      </c>
      <c r="AY46" s="48" t="str">
        <f t="shared" si="26"/>
        <v>池田市</v>
      </c>
      <c r="AZ46" s="122">
        <f t="shared" si="80"/>
        <v>0.20834033966705903</v>
      </c>
      <c r="BA46" s="122">
        <f t="shared" si="27"/>
        <v>0.21446121446121447</v>
      </c>
      <c r="BB46" s="206">
        <f t="shared" si="28"/>
        <v>-0.60000000000000053</v>
      </c>
      <c r="BC46" s="48" t="str">
        <f t="shared" si="9"/>
        <v>島本町</v>
      </c>
      <c r="BD46" s="122">
        <f t="shared" si="29"/>
        <v>0.32821229050279327</v>
      </c>
      <c r="BE46" s="122">
        <f t="shared" si="30"/>
        <v>0.33707865168539325</v>
      </c>
      <c r="BF46" s="206">
        <f t="shared" si="31"/>
        <v>-0.9000000000000008</v>
      </c>
      <c r="BG46" s="48" t="str">
        <f t="shared" si="10"/>
        <v>太子町</v>
      </c>
      <c r="BH46" s="122">
        <f t="shared" si="32"/>
        <v>0.53797468354430378</v>
      </c>
      <c r="BI46" s="122">
        <f t="shared" si="33"/>
        <v>0.52978723404255323</v>
      </c>
      <c r="BJ46" s="206">
        <f t="shared" si="34"/>
        <v>0.80000000000000071</v>
      </c>
      <c r="BK46" s="48" t="str">
        <f t="shared" si="11"/>
        <v>藤井寺市</v>
      </c>
      <c r="BL46" s="122">
        <f t="shared" si="35"/>
        <v>9.4671033045549274E-2</v>
      </c>
      <c r="BM46" s="122">
        <f t="shared" si="36"/>
        <v>8.761033017325924E-2</v>
      </c>
      <c r="BN46" s="206">
        <f t="shared" si="37"/>
        <v>0.70000000000000062</v>
      </c>
      <c r="BO46" s="48" t="str">
        <f t="shared" si="12"/>
        <v>高槻市</v>
      </c>
      <c r="BP46" s="122">
        <f t="shared" si="38"/>
        <v>0.14218860183345086</v>
      </c>
      <c r="BQ46" s="122">
        <f t="shared" si="39"/>
        <v>0.15109291421779039</v>
      </c>
      <c r="BR46" s="206">
        <f t="shared" si="40"/>
        <v>-0.9000000000000008</v>
      </c>
      <c r="BS46" s="48" t="str">
        <f t="shared" si="13"/>
        <v>箕面市</v>
      </c>
      <c r="BT46" s="122">
        <f t="shared" si="41"/>
        <v>3.4196891191709843E-2</v>
      </c>
      <c r="BU46" s="122">
        <f t="shared" si="42"/>
        <v>2.9864051704925339E-2</v>
      </c>
      <c r="BV46" s="206">
        <f t="shared" si="43"/>
        <v>0.40000000000000036</v>
      </c>
      <c r="BW46" s="48" t="str">
        <f t="shared" si="14"/>
        <v>泉佐野市</v>
      </c>
      <c r="BX46" s="122">
        <f t="shared" si="44"/>
        <v>0.36091234347048301</v>
      </c>
      <c r="BY46" s="122">
        <f t="shared" si="45"/>
        <v>0.35884274381707887</v>
      </c>
      <c r="BZ46" s="206">
        <f t="shared" si="46"/>
        <v>0.20000000000000018</v>
      </c>
      <c r="CA46" s="48" t="str">
        <f t="shared" si="15"/>
        <v>千早赤阪村</v>
      </c>
      <c r="CB46" s="122">
        <f t="shared" si="47"/>
        <v>0.37336814621409919</v>
      </c>
      <c r="CC46" s="122">
        <f t="shared" si="48"/>
        <v>0.39498432601880878</v>
      </c>
      <c r="CD46" s="206">
        <f t="shared" si="49"/>
        <v>-2.200000000000002</v>
      </c>
      <c r="CE46" s="48" t="str">
        <f t="shared" si="16"/>
        <v>島本町</v>
      </c>
      <c r="CF46" s="122">
        <f t="shared" si="50"/>
        <v>0.59066808059384945</v>
      </c>
      <c r="CG46" s="122">
        <f t="shared" si="51"/>
        <v>0.56490384615384615</v>
      </c>
      <c r="CH46" s="206">
        <f t="shared" si="52"/>
        <v>2.6000000000000023</v>
      </c>
      <c r="CJ46" s="122">
        <f t="shared" si="53"/>
        <v>0.23727321146312969</v>
      </c>
      <c r="CK46" s="122">
        <f t="shared" si="54"/>
        <v>0.24049022325424993</v>
      </c>
      <c r="CL46" s="206">
        <f t="shared" si="55"/>
        <v>-0.30000000000000027</v>
      </c>
      <c r="CM46" s="122">
        <f t="shared" si="56"/>
        <v>0.3678449898850521</v>
      </c>
      <c r="CN46" s="122">
        <f t="shared" si="57"/>
        <v>0.37096641984753681</v>
      </c>
      <c r="CO46" s="206">
        <f t="shared" si="58"/>
        <v>-0.30000000000000027</v>
      </c>
      <c r="CP46" s="122">
        <f t="shared" si="59"/>
        <v>0.62640623121446848</v>
      </c>
      <c r="CQ46" s="122">
        <f t="shared" si="60"/>
        <v>0.62650230144629881</v>
      </c>
      <c r="CR46" s="206">
        <f t="shared" si="61"/>
        <v>-0.10000000000000009</v>
      </c>
      <c r="CS46" s="122">
        <f t="shared" si="62"/>
        <v>0.1383386650063336</v>
      </c>
      <c r="CT46" s="122">
        <f t="shared" si="63"/>
        <v>0.13558844512707724</v>
      </c>
      <c r="CU46" s="206">
        <f t="shared" si="64"/>
        <v>0.20000000000000018</v>
      </c>
      <c r="CV46" s="122">
        <f t="shared" si="65"/>
        <v>0.16583005200036069</v>
      </c>
      <c r="CW46" s="122">
        <f t="shared" si="66"/>
        <v>0.1679962906899044</v>
      </c>
      <c r="CX46" s="206">
        <f t="shared" si="67"/>
        <v>-0.20000000000000018</v>
      </c>
      <c r="CY46" s="122">
        <f t="shared" si="68"/>
        <v>4.8084437612181279E-2</v>
      </c>
      <c r="CZ46" s="122">
        <f t="shared" si="69"/>
        <v>5.1131223776382718E-2</v>
      </c>
      <c r="DA46" s="206">
        <f t="shared" si="70"/>
        <v>-0.2999999999999996</v>
      </c>
      <c r="DB46" s="122">
        <f t="shared" si="71"/>
        <v>0.42800012027543072</v>
      </c>
      <c r="DC46" s="122">
        <f t="shared" si="72"/>
        <v>0.42975443383356071</v>
      </c>
      <c r="DD46" s="206">
        <f t="shared" si="73"/>
        <v>-0.20000000000000018</v>
      </c>
      <c r="DE46" s="122">
        <f t="shared" si="74"/>
        <v>0.41389089256247347</v>
      </c>
      <c r="DF46" s="122">
        <f t="shared" si="75"/>
        <v>0.39949212212154439</v>
      </c>
      <c r="DG46" s="206">
        <f t="shared" si="76"/>
        <v>1.4999999999999958</v>
      </c>
      <c r="DH46" s="122">
        <f t="shared" si="77"/>
        <v>0.64276876015020146</v>
      </c>
      <c r="DI46" s="122">
        <f t="shared" si="78"/>
        <v>0.6083648287875274</v>
      </c>
      <c r="DJ46" s="206">
        <f t="shared" si="79"/>
        <v>3.5000000000000031</v>
      </c>
      <c r="DK46" s="104">
        <v>0</v>
      </c>
    </row>
    <row r="47" spans="2:115" ht="13.5" customHeight="1">
      <c r="B47" s="54">
        <v>42</v>
      </c>
      <c r="C47" s="96" t="s">
        <v>14</v>
      </c>
      <c r="D47" s="102">
        <v>11355</v>
      </c>
      <c r="E47" s="103">
        <v>2550</v>
      </c>
      <c r="F47" s="55">
        <f t="shared" si="81"/>
        <v>0.22457067371202113</v>
      </c>
      <c r="G47" s="102">
        <v>3919</v>
      </c>
      <c r="H47" s="103">
        <v>1481</v>
      </c>
      <c r="I47" s="55">
        <f t="shared" si="82"/>
        <v>0.37790252615463127</v>
      </c>
      <c r="J47" s="102">
        <v>11355</v>
      </c>
      <c r="K47" s="103">
        <v>7141</v>
      </c>
      <c r="L47" s="55">
        <f t="shared" si="83"/>
        <v>0.62888595332452668</v>
      </c>
      <c r="M47" s="102">
        <v>11355</v>
      </c>
      <c r="N47" s="103">
        <v>1730</v>
      </c>
      <c r="O47" s="55">
        <f t="shared" si="84"/>
        <v>0.15235579040070454</v>
      </c>
      <c r="P47" s="102">
        <v>11355</v>
      </c>
      <c r="Q47" s="103">
        <v>1683</v>
      </c>
      <c r="R47" s="55">
        <f t="shared" si="85"/>
        <v>0.14821664464993395</v>
      </c>
      <c r="S47" s="102">
        <v>11355</v>
      </c>
      <c r="T47" s="103">
        <v>424</v>
      </c>
      <c r="U47" s="55">
        <f t="shared" si="86"/>
        <v>3.7340378687802732E-2</v>
      </c>
      <c r="V47" s="102">
        <v>11355</v>
      </c>
      <c r="W47" s="103">
        <v>5004</v>
      </c>
      <c r="X47" s="55">
        <f t="shared" si="87"/>
        <v>0.44068692206076621</v>
      </c>
      <c r="Y47" s="102">
        <v>10682</v>
      </c>
      <c r="Z47" s="103">
        <v>4545</v>
      </c>
      <c r="AA47" s="55">
        <f t="shared" si="88"/>
        <v>0.4254821194532859</v>
      </c>
      <c r="AB47" s="102">
        <v>11355</v>
      </c>
      <c r="AC47" s="103">
        <v>7354</v>
      </c>
      <c r="AD47" s="55">
        <f t="shared" si="89"/>
        <v>0.64764420959929547</v>
      </c>
      <c r="AE47" s="57"/>
      <c r="AF47" s="96" t="s">
        <v>32</v>
      </c>
      <c r="AG47" s="150">
        <f t="shared" si="17"/>
        <v>0.2486910994764398</v>
      </c>
      <c r="AH47" s="96" t="s">
        <v>32</v>
      </c>
      <c r="AI47" s="150">
        <f t="shared" si="18"/>
        <v>0.39367816091954022</v>
      </c>
      <c r="AJ47" s="96" t="s">
        <v>32</v>
      </c>
      <c r="AK47" s="150">
        <f t="shared" si="19"/>
        <v>0.59554973821989532</v>
      </c>
      <c r="AL47" s="96" t="s">
        <v>32</v>
      </c>
      <c r="AM47" s="150">
        <f t="shared" si="20"/>
        <v>0.11780104712041885</v>
      </c>
      <c r="AN47" s="96" t="s">
        <v>32</v>
      </c>
      <c r="AO47" s="150">
        <f t="shared" si="21"/>
        <v>0.15968586387434555</v>
      </c>
      <c r="AP47" s="96" t="s">
        <v>32</v>
      </c>
      <c r="AQ47" s="150">
        <f t="shared" si="22"/>
        <v>5.4973821989528798E-2</v>
      </c>
      <c r="AR47" s="96" t="s">
        <v>32</v>
      </c>
      <c r="AS47" s="150">
        <f t="shared" si="23"/>
        <v>0.37303664921465968</v>
      </c>
      <c r="AT47" s="96" t="s">
        <v>32</v>
      </c>
      <c r="AU47" s="150">
        <f t="shared" si="24"/>
        <v>0.42053445850914206</v>
      </c>
      <c r="AV47" s="96" t="s">
        <v>32</v>
      </c>
      <c r="AW47" s="150">
        <f t="shared" si="25"/>
        <v>0.63874345549738221</v>
      </c>
      <c r="AY47" s="48" t="str">
        <f t="shared" si="26"/>
        <v>岬町</v>
      </c>
      <c r="AZ47" s="122">
        <f t="shared" si="80"/>
        <v>0.20241691842900303</v>
      </c>
      <c r="BA47" s="122">
        <f t="shared" si="27"/>
        <v>0.17684887459807075</v>
      </c>
      <c r="BB47" s="206">
        <f t="shared" si="28"/>
        <v>2.5000000000000022</v>
      </c>
      <c r="BC47" s="48" t="str">
        <f t="shared" si="9"/>
        <v>四條畷市</v>
      </c>
      <c r="BD47" s="122">
        <f t="shared" si="29"/>
        <v>0.32792584009269987</v>
      </c>
      <c r="BE47" s="122">
        <f t="shared" si="30"/>
        <v>0.33944954128440369</v>
      </c>
      <c r="BF47" s="206">
        <f t="shared" si="31"/>
        <v>-1.100000000000001</v>
      </c>
      <c r="BG47" s="48" t="str">
        <f t="shared" si="10"/>
        <v>島本町</v>
      </c>
      <c r="BH47" s="122">
        <f t="shared" si="32"/>
        <v>0.51855779427359494</v>
      </c>
      <c r="BI47" s="122">
        <f t="shared" si="33"/>
        <v>0.54807692307692313</v>
      </c>
      <c r="BJ47" s="206">
        <f t="shared" si="34"/>
        <v>-2.9000000000000026</v>
      </c>
      <c r="BK47" s="48" t="str">
        <f t="shared" si="11"/>
        <v>忠岡町</v>
      </c>
      <c r="BL47" s="122">
        <f t="shared" si="35"/>
        <v>8.8295687885010271E-2</v>
      </c>
      <c r="BM47" s="122">
        <f t="shared" si="36"/>
        <v>0.10421836228287841</v>
      </c>
      <c r="BN47" s="206">
        <f t="shared" si="37"/>
        <v>-1.6</v>
      </c>
      <c r="BO47" s="48" t="str">
        <f t="shared" si="12"/>
        <v>茨木市</v>
      </c>
      <c r="BP47" s="122">
        <f t="shared" si="38"/>
        <v>0.1382939210102761</v>
      </c>
      <c r="BQ47" s="122">
        <f t="shared" si="39"/>
        <v>0.13398437499999999</v>
      </c>
      <c r="BR47" s="206">
        <f t="shared" si="40"/>
        <v>0.40000000000000036</v>
      </c>
      <c r="BS47" s="48" t="str">
        <f t="shared" si="13"/>
        <v>交野市</v>
      </c>
      <c r="BT47" s="122">
        <f t="shared" si="41"/>
        <v>3.3023735810113516E-2</v>
      </c>
      <c r="BU47" s="122">
        <f t="shared" si="42"/>
        <v>3.796761585706309E-2</v>
      </c>
      <c r="BV47" s="206">
        <f t="shared" si="43"/>
        <v>-0.49999999999999978</v>
      </c>
      <c r="BW47" s="48" t="str">
        <f t="shared" si="14"/>
        <v>田尻町</v>
      </c>
      <c r="BX47" s="122">
        <f t="shared" si="44"/>
        <v>0.35964912280701755</v>
      </c>
      <c r="BY47" s="122">
        <f t="shared" si="45"/>
        <v>0.34841628959276016</v>
      </c>
      <c r="BZ47" s="206">
        <f t="shared" si="46"/>
        <v>1.2000000000000011</v>
      </c>
      <c r="CA47" s="48" t="str">
        <f t="shared" si="15"/>
        <v>大阪狭山市</v>
      </c>
      <c r="CB47" s="122">
        <f t="shared" si="47"/>
        <v>0.3677153171738009</v>
      </c>
      <c r="CC47" s="122">
        <f t="shared" si="48"/>
        <v>0.37011615628299893</v>
      </c>
      <c r="CD47" s="206">
        <f t="shared" si="49"/>
        <v>-0.20000000000000018</v>
      </c>
      <c r="CE47" s="48" t="str">
        <f t="shared" si="16"/>
        <v>豊能町</v>
      </c>
      <c r="CF47" s="122">
        <f t="shared" si="50"/>
        <v>0.58767557770729495</v>
      </c>
      <c r="CG47" s="122">
        <f t="shared" si="51"/>
        <v>0.55256954266855252</v>
      </c>
      <c r="CH47" s="206">
        <f t="shared" si="52"/>
        <v>3.499999999999992</v>
      </c>
      <c r="CJ47" s="122">
        <f t="shared" si="53"/>
        <v>0.23727321146312969</v>
      </c>
      <c r="CK47" s="122">
        <f t="shared" si="54"/>
        <v>0.24049022325424993</v>
      </c>
      <c r="CL47" s="206">
        <f t="shared" si="55"/>
        <v>-0.30000000000000027</v>
      </c>
      <c r="CM47" s="122">
        <f t="shared" si="56"/>
        <v>0.3678449898850521</v>
      </c>
      <c r="CN47" s="122">
        <f t="shared" si="57"/>
        <v>0.37096641984753681</v>
      </c>
      <c r="CO47" s="206">
        <f t="shared" si="58"/>
        <v>-0.30000000000000027</v>
      </c>
      <c r="CP47" s="122">
        <f t="shared" si="59"/>
        <v>0.62640623121446848</v>
      </c>
      <c r="CQ47" s="122">
        <f t="shared" si="60"/>
        <v>0.62650230144629881</v>
      </c>
      <c r="CR47" s="206">
        <f t="shared" si="61"/>
        <v>-0.10000000000000009</v>
      </c>
      <c r="CS47" s="122">
        <f t="shared" si="62"/>
        <v>0.1383386650063336</v>
      </c>
      <c r="CT47" s="122">
        <f t="shared" si="63"/>
        <v>0.13558844512707724</v>
      </c>
      <c r="CU47" s="206">
        <f t="shared" si="64"/>
        <v>0.20000000000000018</v>
      </c>
      <c r="CV47" s="122">
        <f t="shared" si="65"/>
        <v>0.16583005200036069</v>
      </c>
      <c r="CW47" s="122">
        <f t="shared" si="66"/>
        <v>0.1679962906899044</v>
      </c>
      <c r="CX47" s="206">
        <f t="shared" si="67"/>
        <v>-0.20000000000000018</v>
      </c>
      <c r="CY47" s="122">
        <f t="shared" si="68"/>
        <v>4.8084437612181279E-2</v>
      </c>
      <c r="CZ47" s="122">
        <f t="shared" si="69"/>
        <v>5.1131223776382718E-2</v>
      </c>
      <c r="DA47" s="206">
        <f t="shared" si="70"/>
        <v>-0.2999999999999996</v>
      </c>
      <c r="DB47" s="122">
        <f t="shared" si="71"/>
        <v>0.42800012027543072</v>
      </c>
      <c r="DC47" s="122">
        <f t="shared" si="72"/>
        <v>0.42975443383356071</v>
      </c>
      <c r="DD47" s="206">
        <f t="shared" si="73"/>
        <v>-0.20000000000000018</v>
      </c>
      <c r="DE47" s="122">
        <f t="shared" si="74"/>
        <v>0.41389089256247347</v>
      </c>
      <c r="DF47" s="122">
        <f t="shared" si="75"/>
        <v>0.39949212212154439</v>
      </c>
      <c r="DG47" s="206">
        <f t="shared" si="76"/>
        <v>1.4999999999999958</v>
      </c>
      <c r="DH47" s="122">
        <f t="shared" si="77"/>
        <v>0.64276876015020146</v>
      </c>
      <c r="DI47" s="122">
        <f t="shared" si="78"/>
        <v>0.6083648287875274</v>
      </c>
      <c r="DJ47" s="206">
        <f t="shared" si="79"/>
        <v>3.5000000000000031</v>
      </c>
      <c r="DK47" s="104">
        <v>0</v>
      </c>
    </row>
    <row r="48" spans="2:115" ht="13.5" customHeight="1">
      <c r="B48" s="54">
        <v>43</v>
      </c>
      <c r="C48" s="96" t="s">
        <v>9</v>
      </c>
      <c r="D48" s="102">
        <v>8077</v>
      </c>
      <c r="E48" s="103">
        <v>1702</v>
      </c>
      <c r="F48" s="55">
        <f t="shared" si="81"/>
        <v>0.21072180264949858</v>
      </c>
      <c r="G48" s="102">
        <v>2829</v>
      </c>
      <c r="H48" s="103">
        <v>1063</v>
      </c>
      <c r="I48" s="55">
        <f t="shared" si="82"/>
        <v>0.37575114881583599</v>
      </c>
      <c r="J48" s="102">
        <v>8077</v>
      </c>
      <c r="K48" s="103">
        <v>4867</v>
      </c>
      <c r="L48" s="55">
        <f t="shared" si="83"/>
        <v>0.60257521356939459</v>
      </c>
      <c r="M48" s="102">
        <v>8077</v>
      </c>
      <c r="N48" s="103">
        <v>1113</v>
      </c>
      <c r="O48" s="55">
        <f t="shared" si="84"/>
        <v>0.13779868763154637</v>
      </c>
      <c r="P48" s="102">
        <v>8077</v>
      </c>
      <c r="Q48" s="103">
        <v>1117</v>
      </c>
      <c r="R48" s="55">
        <f t="shared" si="85"/>
        <v>0.1382939210102761</v>
      </c>
      <c r="S48" s="102">
        <v>8077</v>
      </c>
      <c r="T48" s="103">
        <v>335</v>
      </c>
      <c r="U48" s="55">
        <f t="shared" si="86"/>
        <v>4.1475795468614587E-2</v>
      </c>
      <c r="V48" s="102">
        <v>8076</v>
      </c>
      <c r="W48" s="103">
        <v>3434</v>
      </c>
      <c r="X48" s="55">
        <f t="shared" si="87"/>
        <v>0.42521050024764734</v>
      </c>
      <c r="Y48" s="102">
        <v>7503</v>
      </c>
      <c r="Z48" s="103">
        <v>2999</v>
      </c>
      <c r="AA48" s="55">
        <f t="shared" si="88"/>
        <v>0.39970678395308545</v>
      </c>
      <c r="AB48" s="102">
        <v>8077</v>
      </c>
      <c r="AC48" s="103">
        <v>5143</v>
      </c>
      <c r="AD48" s="55">
        <f t="shared" si="89"/>
        <v>0.63674631670174575</v>
      </c>
      <c r="AE48" s="57"/>
      <c r="AF48" s="96" t="s">
        <v>33</v>
      </c>
      <c r="AG48" s="150">
        <f t="shared" si="17"/>
        <v>0.24940047961630696</v>
      </c>
      <c r="AH48" s="96" t="s">
        <v>33</v>
      </c>
      <c r="AI48" s="150">
        <f t="shared" si="18"/>
        <v>0.54166666666666663</v>
      </c>
      <c r="AJ48" s="96" t="s">
        <v>33</v>
      </c>
      <c r="AK48" s="150">
        <f t="shared" si="19"/>
        <v>0.4460431654676259</v>
      </c>
      <c r="AL48" s="96" t="s">
        <v>33</v>
      </c>
      <c r="AM48" s="150">
        <f t="shared" si="20"/>
        <v>8.1534772182254203E-2</v>
      </c>
      <c r="AN48" s="96" t="s">
        <v>33</v>
      </c>
      <c r="AO48" s="150">
        <f t="shared" si="21"/>
        <v>0.14628297362110312</v>
      </c>
      <c r="AP48" s="96" t="s">
        <v>33</v>
      </c>
      <c r="AQ48" s="150">
        <f t="shared" si="22"/>
        <v>5.2757793764988008E-2</v>
      </c>
      <c r="AR48" s="96" t="s">
        <v>33</v>
      </c>
      <c r="AS48" s="150">
        <f t="shared" si="23"/>
        <v>0.45323741007194246</v>
      </c>
      <c r="AT48" s="96" t="s">
        <v>33</v>
      </c>
      <c r="AU48" s="150">
        <f t="shared" si="24"/>
        <v>0.37336814621409919</v>
      </c>
      <c r="AV48" s="96" t="s">
        <v>33</v>
      </c>
      <c r="AW48" s="150">
        <f t="shared" si="25"/>
        <v>0.65947242206235013</v>
      </c>
      <c r="AY48" s="48" t="str">
        <f t="shared" si="26"/>
        <v>箕面市</v>
      </c>
      <c r="AZ48" s="122">
        <f t="shared" si="80"/>
        <v>0.20107794361525705</v>
      </c>
      <c r="BA48" s="122">
        <f t="shared" si="27"/>
        <v>0.20449988861661841</v>
      </c>
      <c r="BB48" s="206">
        <f t="shared" si="28"/>
        <v>-0.29999999999999749</v>
      </c>
      <c r="BC48" s="48" t="str">
        <f t="shared" si="9"/>
        <v>忠岡町</v>
      </c>
      <c r="BD48" s="122">
        <f t="shared" si="29"/>
        <v>0.14285714285714285</v>
      </c>
      <c r="BE48" s="122">
        <f t="shared" si="30"/>
        <v>0.66666666666666663</v>
      </c>
      <c r="BF48" s="206">
        <f t="shared" si="31"/>
        <v>-52.400000000000006</v>
      </c>
      <c r="BG48" s="48" t="str">
        <f t="shared" si="10"/>
        <v>千早赤阪村</v>
      </c>
      <c r="BH48" s="122">
        <f t="shared" si="32"/>
        <v>0.4460431654676259</v>
      </c>
      <c r="BI48" s="122">
        <f t="shared" si="33"/>
        <v>0.44817927170868349</v>
      </c>
      <c r="BJ48" s="206">
        <f t="shared" si="34"/>
        <v>-0.20000000000000018</v>
      </c>
      <c r="BK48" s="48" t="str">
        <f t="shared" si="11"/>
        <v>千早赤阪村</v>
      </c>
      <c r="BL48" s="122">
        <f t="shared" si="35"/>
        <v>8.1534772182254203E-2</v>
      </c>
      <c r="BM48" s="122">
        <f t="shared" si="36"/>
        <v>0.10364145658263306</v>
      </c>
      <c r="BN48" s="206">
        <f t="shared" si="37"/>
        <v>-2.1999999999999993</v>
      </c>
      <c r="BO48" s="48" t="str">
        <f t="shared" si="12"/>
        <v>河内長野市</v>
      </c>
      <c r="BP48" s="122">
        <f t="shared" si="38"/>
        <v>0.13415605095541402</v>
      </c>
      <c r="BQ48" s="122">
        <f t="shared" si="39"/>
        <v>0.15161943319838056</v>
      </c>
      <c r="BR48" s="206">
        <f t="shared" si="40"/>
        <v>-1.7999999999999989</v>
      </c>
      <c r="BS48" s="48" t="str">
        <f t="shared" si="13"/>
        <v>島本町</v>
      </c>
      <c r="BT48" s="122">
        <f t="shared" si="41"/>
        <v>2.3329798515376459E-2</v>
      </c>
      <c r="BU48" s="122">
        <f t="shared" si="42"/>
        <v>2.6442307692307692E-2</v>
      </c>
      <c r="BV48" s="206">
        <f t="shared" si="43"/>
        <v>-0.29999999999999993</v>
      </c>
      <c r="BW48" s="48" t="str">
        <f t="shared" si="14"/>
        <v>能勢町</v>
      </c>
      <c r="BX48" s="122">
        <f t="shared" si="44"/>
        <v>0.33245382585751981</v>
      </c>
      <c r="BY48" s="122">
        <f t="shared" si="45"/>
        <v>0.33512064343163539</v>
      </c>
      <c r="BZ48" s="206">
        <f t="shared" si="46"/>
        <v>-0.30000000000000027</v>
      </c>
      <c r="CA48" s="48" t="str">
        <f t="shared" si="15"/>
        <v>島本町</v>
      </c>
      <c r="CB48" s="122">
        <f t="shared" si="47"/>
        <v>0.34597701149425286</v>
      </c>
      <c r="CC48" s="122">
        <f t="shared" si="48"/>
        <v>0.36989795918367346</v>
      </c>
      <c r="CD48" s="206">
        <f t="shared" si="49"/>
        <v>-2.4000000000000021</v>
      </c>
      <c r="CE48" s="48" t="str">
        <f t="shared" si="16"/>
        <v>田尻町</v>
      </c>
      <c r="CF48" s="122">
        <f t="shared" si="50"/>
        <v>0.57894736842105265</v>
      </c>
      <c r="CG48" s="122">
        <f t="shared" si="51"/>
        <v>0.62895927601809953</v>
      </c>
      <c r="CH48" s="206">
        <f t="shared" si="52"/>
        <v>-5.0000000000000044</v>
      </c>
      <c r="CJ48" s="122">
        <f t="shared" si="53"/>
        <v>0.23727321146312969</v>
      </c>
      <c r="CK48" s="122">
        <f t="shared" si="54"/>
        <v>0.24049022325424993</v>
      </c>
      <c r="CL48" s="206">
        <f t="shared" si="55"/>
        <v>-0.30000000000000027</v>
      </c>
      <c r="CM48" s="122">
        <f t="shared" si="56"/>
        <v>0.3678449898850521</v>
      </c>
      <c r="CN48" s="122">
        <f t="shared" si="57"/>
        <v>0.37096641984753681</v>
      </c>
      <c r="CO48" s="206">
        <f t="shared" si="58"/>
        <v>-0.30000000000000027</v>
      </c>
      <c r="CP48" s="122">
        <f t="shared" si="59"/>
        <v>0.62640623121446848</v>
      </c>
      <c r="CQ48" s="122">
        <f t="shared" si="60"/>
        <v>0.62650230144629881</v>
      </c>
      <c r="CR48" s="206">
        <f t="shared" si="61"/>
        <v>-0.10000000000000009</v>
      </c>
      <c r="CS48" s="122">
        <f t="shared" si="62"/>
        <v>0.1383386650063336</v>
      </c>
      <c r="CT48" s="122">
        <f t="shared" si="63"/>
        <v>0.13558844512707724</v>
      </c>
      <c r="CU48" s="206">
        <f t="shared" si="64"/>
        <v>0.20000000000000018</v>
      </c>
      <c r="CV48" s="122">
        <f t="shared" si="65"/>
        <v>0.16583005200036069</v>
      </c>
      <c r="CW48" s="122">
        <f t="shared" si="66"/>
        <v>0.1679962906899044</v>
      </c>
      <c r="CX48" s="206">
        <f t="shared" si="67"/>
        <v>-0.20000000000000018</v>
      </c>
      <c r="CY48" s="122">
        <f t="shared" si="68"/>
        <v>4.8084437612181279E-2</v>
      </c>
      <c r="CZ48" s="122">
        <f t="shared" si="69"/>
        <v>5.1131223776382718E-2</v>
      </c>
      <c r="DA48" s="206">
        <f t="shared" si="70"/>
        <v>-0.2999999999999996</v>
      </c>
      <c r="DB48" s="122">
        <f t="shared" si="71"/>
        <v>0.42800012027543072</v>
      </c>
      <c r="DC48" s="122">
        <f t="shared" si="72"/>
        <v>0.42975443383356071</v>
      </c>
      <c r="DD48" s="206">
        <f t="shared" si="73"/>
        <v>-0.20000000000000018</v>
      </c>
      <c r="DE48" s="122">
        <f t="shared" si="74"/>
        <v>0.41389089256247347</v>
      </c>
      <c r="DF48" s="122">
        <f t="shared" si="75"/>
        <v>0.39949212212154439</v>
      </c>
      <c r="DG48" s="206">
        <f t="shared" si="76"/>
        <v>1.4999999999999958</v>
      </c>
      <c r="DH48" s="122">
        <f t="shared" si="77"/>
        <v>0.64276876015020146</v>
      </c>
      <c r="DI48" s="122">
        <f t="shared" si="78"/>
        <v>0.6083648287875274</v>
      </c>
      <c r="DJ48" s="206">
        <f t="shared" si="79"/>
        <v>3.5000000000000031</v>
      </c>
      <c r="DK48" s="104">
        <v>999</v>
      </c>
    </row>
    <row r="49" spans="2:115" ht="13.5" customHeight="1">
      <c r="B49" s="54">
        <v>44</v>
      </c>
      <c r="C49" s="96" t="s">
        <v>21</v>
      </c>
      <c r="D49" s="102">
        <v>9209</v>
      </c>
      <c r="E49" s="103">
        <v>2343</v>
      </c>
      <c r="F49" s="55">
        <f t="shared" si="81"/>
        <v>0.25442501900314907</v>
      </c>
      <c r="G49" s="102">
        <v>3276</v>
      </c>
      <c r="H49" s="103">
        <v>1157</v>
      </c>
      <c r="I49" s="55">
        <f t="shared" si="82"/>
        <v>0.3531746031746032</v>
      </c>
      <c r="J49" s="102">
        <v>9217</v>
      </c>
      <c r="K49" s="103">
        <v>5302</v>
      </c>
      <c r="L49" s="55">
        <f t="shared" si="83"/>
        <v>0.57524140175762184</v>
      </c>
      <c r="M49" s="102">
        <v>9217</v>
      </c>
      <c r="N49" s="103">
        <v>1225</v>
      </c>
      <c r="O49" s="55">
        <f t="shared" si="84"/>
        <v>0.13290658565693828</v>
      </c>
      <c r="P49" s="102">
        <v>9214</v>
      </c>
      <c r="Q49" s="103">
        <v>1544</v>
      </c>
      <c r="R49" s="55">
        <f t="shared" si="85"/>
        <v>0.16757108747558064</v>
      </c>
      <c r="S49" s="102">
        <v>9214</v>
      </c>
      <c r="T49" s="103">
        <v>498</v>
      </c>
      <c r="U49" s="55">
        <f t="shared" si="86"/>
        <v>5.4048187540698935E-2</v>
      </c>
      <c r="V49" s="102">
        <v>9207</v>
      </c>
      <c r="W49" s="103">
        <v>4065</v>
      </c>
      <c r="X49" s="55">
        <f t="shared" si="87"/>
        <v>0.44151189312479633</v>
      </c>
      <c r="Y49" s="102">
        <v>7148</v>
      </c>
      <c r="Z49" s="103">
        <v>2780</v>
      </c>
      <c r="AA49" s="55">
        <f t="shared" si="88"/>
        <v>0.38891997761611641</v>
      </c>
      <c r="AB49" s="102">
        <v>9210</v>
      </c>
      <c r="AC49" s="103">
        <v>5792</v>
      </c>
      <c r="AD49" s="55">
        <f t="shared" si="89"/>
        <v>0.62888165038002175</v>
      </c>
      <c r="AE49" s="57"/>
      <c r="AF49" s="57"/>
      <c r="AG49" s="57"/>
      <c r="AH49" s="57"/>
      <c r="AI49" s="57"/>
      <c r="AJ49" s="57"/>
      <c r="AK49" s="57"/>
      <c r="AL49" s="57"/>
      <c r="AM49" s="57"/>
      <c r="AN49" s="57"/>
      <c r="AO49" s="57"/>
      <c r="AP49" s="57"/>
      <c r="AQ49" s="57"/>
      <c r="AR49" s="57"/>
      <c r="AS49" s="57"/>
      <c r="AT49" s="57"/>
      <c r="AU49" s="57"/>
      <c r="AV49" s="57"/>
      <c r="AW49" s="57"/>
      <c r="DH49" s="60"/>
      <c r="DI49" s="60"/>
      <c r="DJ49" s="60"/>
      <c r="DK49" s="60"/>
    </row>
    <row r="50" spans="2:115" ht="13.5" customHeight="1">
      <c r="B50" s="54">
        <v>45</v>
      </c>
      <c r="C50" s="96" t="s">
        <v>47</v>
      </c>
      <c r="D50" s="102">
        <v>2235</v>
      </c>
      <c r="E50" s="103">
        <v>616</v>
      </c>
      <c r="F50" s="55">
        <f t="shared" si="81"/>
        <v>0.27561521252796423</v>
      </c>
      <c r="G50" s="102">
        <v>133</v>
      </c>
      <c r="H50" s="103">
        <v>60</v>
      </c>
      <c r="I50" s="55">
        <f t="shared" si="82"/>
        <v>0.45112781954887216</v>
      </c>
      <c r="J50" s="102">
        <v>2236</v>
      </c>
      <c r="K50" s="103">
        <v>1352</v>
      </c>
      <c r="L50" s="55">
        <f t="shared" si="83"/>
        <v>0.60465116279069764</v>
      </c>
      <c r="M50" s="102">
        <v>2236</v>
      </c>
      <c r="N50" s="103">
        <v>292</v>
      </c>
      <c r="O50" s="55">
        <f t="shared" si="84"/>
        <v>0.13059033989266547</v>
      </c>
      <c r="P50" s="102">
        <v>2236</v>
      </c>
      <c r="Q50" s="103">
        <v>334</v>
      </c>
      <c r="R50" s="55">
        <f t="shared" si="85"/>
        <v>0.14937388193202147</v>
      </c>
      <c r="S50" s="102">
        <v>2236</v>
      </c>
      <c r="T50" s="103">
        <v>146</v>
      </c>
      <c r="U50" s="55">
        <f t="shared" si="86"/>
        <v>6.5295169946332735E-2</v>
      </c>
      <c r="V50" s="102">
        <v>2236</v>
      </c>
      <c r="W50" s="103">
        <v>807</v>
      </c>
      <c r="X50" s="55">
        <f t="shared" si="87"/>
        <v>0.36091234347048301</v>
      </c>
      <c r="Y50" s="102">
        <v>1891</v>
      </c>
      <c r="Z50" s="103">
        <v>814</v>
      </c>
      <c r="AA50" s="55">
        <f t="shared" si="88"/>
        <v>0.43046007403490216</v>
      </c>
      <c r="AB50" s="102">
        <v>2234</v>
      </c>
      <c r="AC50" s="103">
        <v>1384</v>
      </c>
      <c r="AD50" s="55">
        <f t="shared" si="89"/>
        <v>0.61951656222023277</v>
      </c>
      <c r="AE50" s="57"/>
      <c r="AF50" s="57"/>
      <c r="AG50" s="57"/>
      <c r="AH50" s="57"/>
      <c r="AI50" s="57"/>
      <c r="AJ50" s="57"/>
      <c r="AK50" s="57"/>
      <c r="AL50" s="57"/>
      <c r="AM50" s="57"/>
      <c r="AN50" s="57"/>
      <c r="AO50" s="57"/>
      <c r="AP50" s="57"/>
      <c r="AQ50" s="57"/>
      <c r="AR50" s="57"/>
      <c r="AS50" s="57"/>
      <c r="AT50" s="57"/>
      <c r="AU50" s="57"/>
      <c r="AV50" s="57"/>
      <c r="AW50" s="57"/>
      <c r="DH50"/>
      <c r="DI50"/>
      <c r="DJ50"/>
      <c r="DK50"/>
    </row>
    <row r="51" spans="2:115" ht="13.5" customHeight="1">
      <c r="B51" s="54">
        <v>46</v>
      </c>
      <c r="C51" s="96" t="s">
        <v>25</v>
      </c>
      <c r="D51" s="102">
        <v>4596</v>
      </c>
      <c r="E51" s="103">
        <v>1059</v>
      </c>
      <c r="F51" s="55">
        <f t="shared" si="81"/>
        <v>0.23041775456919061</v>
      </c>
      <c r="G51" s="102">
        <v>1474</v>
      </c>
      <c r="H51" s="103">
        <v>542</v>
      </c>
      <c r="I51" s="55">
        <f t="shared" si="82"/>
        <v>0.36770691994572591</v>
      </c>
      <c r="J51" s="102">
        <v>4597</v>
      </c>
      <c r="K51" s="103">
        <v>2937</v>
      </c>
      <c r="L51" s="55">
        <f t="shared" si="83"/>
        <v>0.63889493147705023</v>
      </c>
      <c r="M51" s="102">
        <v>4597</v>
      </c>
      <c r="N51" s="103">
        <v>678</v>
      </c>
      <c r="O51" s="55">
        <f t="shared" si="84"/>
        <v>0.14748749184250598</v>
      </c>
      <c r="P51" s="102">
        <v>4599</v>
      </c>
      <c r="Q51" s="103">
        <v>848</v>
      </c>
      <c r="R51" s="55">
        <f t="shared" si="85"/>
        <v>0.18438791041530767</v>
      </c>
      <c r="S51" s="102">
        <v>4599</v>
      </c>
      <c r="T51" s="103">
        <v>227</v>
      </c>
      <c r="U51" s="55">
        <f t="shared" si="86"/>
        <v>4.9358556207871274E-2</v>
      </c>
      <c r="V51" s="102">
        <v>4599</v>
      </c>
      <c r="W51" s="103">
        <v>1813</v>
      </c>
      <c r="X51" s="55">
        <f t="shared" si="87"/>
        <v>0.39421613394216132</v>
      </c>
      <c r="Y51" s="102">
        <v>4007</v>
      </c>
      <c r="Z51" s="103">
        <v>1625</v>
      </c>
      <c r="AA51" s="55">
        <f t="shared" si="88"/>
        <v>0.40554030446718242</v>
      </c>
      <c r="AB51" s="102">
        <v>4598</v>
      </c>
      <c r="AC51" s="103">
        <v>2997</v>
      </c>
      <c r="AD51" s="55">
        <f t="shared" si="89"/>
        <v>0.65180513266637674</v>
      </c>
      <c r="AE51" s="57"/>
      <c r="AF51" s="57"/>
      <c r="AG51" s="57"/>
      <c r="AH51" s="57"/>
      <c r="AI51" s="57"/>
      <c r="AJ51" s="57"/>
      <c r="AK51" s="57"/>
      <c r="AL51" s="57"/>
      <c r="AM51" s="57"/>
      <c r="AN51" s="57"/>
      <c r="AO51" s="57"/>
      <c r="AP51" s="57"/>
      <c r="AQ51" s="57"/>
      <c r="AR51" s="57"/>
      <c r="AS51" s="57"/>
      <c r="AT51" s="57"/>
      <c r="AU51" s="57"/>
      <c r="AV51" s="57"/>
      <c r="AW51" s="57"/>
      <c r="DH51"/>
      <c r="DI51"/>
      <c r="DJ51"/>
      <c r="DK51"/>
    </row>
    <row r="52" spans="2:115" ht="13.5" customHeight="1">
      <c r="B52" s="54">
        <v>47</v>
      </c>
      <c r="C52" s="96" t="s">
        <v>15</v>
      </c>
      <c r="D52" s="102">
        <v>8983</v>
      </c>
      <c r="E52" s="103">
        <v>2227</v>
      </c>
      <c r="F52" s="55">
        <f t="shared" si="81"/>
        <v>0.24791272403428699</v>
      </c>
      <c r="G52" s="102">
        <v>3283</v>
      </c>
      <c r="H52" s="103">
        <v>1198</v>
      </c>
      <c r="I52" s="55">
        <f t="shared" si="82"/>
        <v>0.36491014316174231</v>
      </c>
      <c r="J52" s="102">
        <v>8983</v>
      </c>
      <c r="K52" s="103">
        <v>5686</v>
      </c>
      <c r="L52" s="55">
        <f t="shared" si="83"/>
        <v>0.63297339418902376</v>
      </c>
      <c r="M52" s="102">
        <v>8983</v>
      </c>
      <c r="N52" s="103">
        <v>1347</v>
      </c>
      <c r="O52" s="55">
        <f t="shared" si="84"/>
        <v>0.1499499053768229</v>
      </c>
      <c r="P52" s="102">
        <v>8983</v>
      </c>
      <c r="Q52" s="103">
        <v>1509</v>
      </c>
      <c r="R52" s="55">
        <f t="shared" si="85"/>
        <v>0.16798396972058333</v>
      </c>
      <c r="S52" s="102">
        <v>8983</v>
      </c>
      <c r="T52" s="103">
        <v>403</v>
      </c>
      <c r="U52" s="55">
        <f t="shared" si="86"/>
        <v>4.4862518089725037E-2</v>
      </c>
      <c r="V52" s="102">
        <v>8982</v>
      </c>
      <c r="W52" s="103">
        <v>3871</v>
      </c>
      <c r="X52" s="55">
        <f t="shared" si="87"/>
        <v>0.43097305722556223</v>
      </c>
      <c r="Y52" s="102">
        <v>7353</v>
      </c>
      <c r="Z52" s="103">
        <v>2990</v>
      </c>
      <c r="AA52" s="55">
        <f t="shared" si="88"/>
        <v>0.40663674690602475</v>
      </c>
      <c r="AB52" s="102">
        <v>8980</v>
      </c>
      <c r="AC52" s="103">
        <v>5588</v>
      </c>
      <c r="AD52" s="55">
        <f t="shared" si="89"/>
        <v>0.62227171492204902</v>
      </c>
      <c r="AE52" s="57"/>
      <c r="AF52" s="57"/>
      <c r="AG52" s="57"/>
      <c r="AH52" s="57"/>
      <c r="AI52" s="57"/>
      <c r="AJ52" s="57"/>
      <c r="AK52" s="57"/>
      <c r="AL52" s="57"/>
      <c r="AM52" s="57"/>
      <c r="AN52" s="57"/>
      <c r="AO52" s="57"/>
      <c r="AP52" s="57"/>
      <c r="AQ52" s="57"/>
      <c r="AR52" s="57"/>
      <c r="AS52" s="57"/>
      <c r="AT52" s="57"/>
      <c r="AU52" s="57"/>
      <c r="AV52" s="57"/>
      <c r="AW52" s="57"/>
      <c r="DH52"/>
      <c r="DI52"/>
      <c r="DJ52"/>
      <c r="DK52"/>
    </row>
    <row r="53" spans="2:115" ht="13.5" customHeight="1">
      <c r="B53" s="54">
        <v>48</v>
      </c>
      <c r="C53" s="96" t="s">
        <v>26</v>
      </c>
      <c r="D53" s="102">
        <v>5024</v>
      </c>
      <c r="E53" s="103">
        <v>1084</v>
      </c>
      <c r="F53" s="55">
        <f t="shared" si="81"/>
        <v>0.21576433121019109</v>
      </c>
      <c r="G53" s="102">
        <v>3667</v>
      </c>
      <c r="H53" s="103">
        <v>1215</v>
      </c>
      <c r="I53" s="55">
        <f t="shared" si="82"/>
        <v>0.33133351513498771</v>
      </c>
      <c r="J53" s="102">
        <v>5024</v>
      </c>
      <c r="K53" s="103">
        <v>3139</v>
      </c>
      <c r="L53" s="55">
        <f t="shared" si="83"/>
        <v>0.6248009554140127</v>
      </c>
      <c r="M53" s="102">
        <v>5024</v>
      </c>
      <c r="N53" s="103">
        <v>714</v>
      </c>
      <c r="O53" s="55">
        <f t="shared" si="84"/>
        <v>0.14211783439490447</v>
      </c>
      <c r="P53" s="102">
        <v>5024</v>
      </c>
      <c r="Q53" s="103">
        <v>674</v>
      </c>
      <c r="R53" s="55">
        <f t="shared" si="85"/>
        <v>0.13415605095541402</v>
      </c>
      <c r="S53" s="102">
        <v>5024</v>
      </c>
      <c r="T53" s="103">
        <v>205</v>
      </c>
      <c r="U53" s="55">
        <f t="shared" si="86"/>
        <v>4.0804140127388533E-2</v>
      </c>
      <c r="V53" s="102">
        <v>5021</v>
      </c>
      <c r="W53" s="103">
        <v>1999</v>
      </c>
      <c r="X53" s="55">
        <f t="shared" si="87"/>
        <v>0.3981278629755029</v>
      </c>
      <c r="Y53" s="102">
        <v>4349</v>
      </c>
      <c r="Z53" s="103">
        <v>1852</v>
      </c>
      <c r="AA53" s="55">
        <f t="shared" si="88"/>
        <v>0.42584502184410211</v>
      </c>
      <c r="AB53" s="102">
        <v>5024</v>
      </c>
      <c r="AC53" s="103">
        <v>3305</v>
      </c>
      <c r="AD53" s="55">
        <f t="shared" si="89"/>
        <v>0.65784235668789814</v>
      </c>
      <c r="AE53" s="57"/>
      <c r="AF53" s="57"/>
      <c r="AG53" s="57"/>
      <c r="AH53" s="57"/>
      <c r="AI53" s="57"/>
      <c r="AJ53" s="57"/>
      <c r="AK53" s="57"/>
      <c r="AL53" s="57"/>
      <c r="AM53" s="57"/>
      <c r="AN53" s="57"/>
      <c r="AO53" s="57"/>
      <c r="AP53" s="57"/>
      <c r="AQ53" s="57"/>
      <c r="AR53" s="57"/>
      <c r="AS53" s="57"/>
      <c r="AT53" s="57"/>
      <c r="AU53" s="57"/>
      <c r="AV53" s="57"/>
      <c r="AW53" s="57"/>
      <c r="DH53"/>
      <c r="DI53"/>
      <c r="DJ53"/>
      <c r="DK53"/>
    </row>
    <row r="54" spans="2:115" ht="13.5" customHeight="1">
      <c r="B54" s="54">
        <v>49</v>
      </c>
      <c r="C54" s="96" t="s">
        <v>27</v>
      </c>
      <c r="D54" s="102">
        <v>2943</v>
      </c>
      <c r="E54" s="103">
        <v>742</v>
      </c>
      <c r="F54" s="55">
        <f t="shared" si="81"/>
        <v>0.25212368331634388</v>
      </c>
      <c r="G54" s="102">
        <v>199</v>
      </c>
      <c r="H54" s="103">
        <v>80</v>
      </c>
      <c r="I54" s="55">
        <f t="shared" si="82"/>
        <v>0.4020100502512563</v>
      </c>
      <c r="J54" s="102">
        <v>2942</v>
      </c>
      <c r="K54" s="103">
        <v>1805</v>
      </c>
      <c r="L54" s="55">
        <f t="shared" si="83"/>
        <v>0.61352821210061181</v>
      </c>
      <c r="M54" s="102">
        <v>2942</v>
      </c>
      <c r="N54" s="103">
        <v>403</v>
      </c>
      <c r="O54" s="55">
        <f t="shared" si="84"/>
        <v>0.13698164513936098</v>
      </c>
      <c r="P54" s="102">
        <v>2942</v>
      </c>
      <c r="Q54" s="103">
        <v>550</v>
      </c>
      <c r="R54" s="55">
        <f t="shared" si="85"/>
        <v>0.18694765465669613</v>
      </c>
      <c r="S54" s="102">
        <v>2942</v>
      </c>
      <c r="T54" s="103">
        <v>164</v>
      </c>
      <c r="U54" s="55">
        <f t="shared" si="86"/>
        <v>5.5744391570360298E-2</v>
      </c>
      <c r="V54" s="102">
        <v>2942</v>
      </c>
      <c r="W54" s="103">
        <v>1220</v>
      </c>
      <c r="X54" s="55">
        <f t="shared" si="87"/>
        <v>0.41468388851121685</v>
      </c>
      <c r="Y54" s="102">
        <v>2544</v>
      </c>
      <c r="Z54" s="103">
        <v>1099</v>
      </c>
      <c r="AA54" s="55">
        <f t="shared" si="88"/>
        <v>0.43199685534591192</v>
      </c>
      <c r="AB54" s="102">
        <v>2943</v>
      </c>
      <c r="AC54" s="103">
        <v>1846</v>
      </c>
      <c r="AD54" s="55">
        <f t="shared" si="89"/>
        <v>0.62725110431532449</v>
      </c>
      <c r="AE54" s="57"/>
      <c r="AF54" s="57"/>
      <c r="AG54" s="57"/>
      <c r="AH54" s="57"/>
      <c r="AI54" s="57"/>
      <c r="AJ54" s="57"/>
      <c r="AK54" s="57"/>
      <c r="AL54" s="57"/>
      <c r="AM54" s="57"/>
      <c r="AN54" s="57"/>
      <c r="AO54" s="57"/>
      <c r="AP54" s="57"/>
      <c r="AQ54" s="57"/>
      <c r="AR54" s="57"/>
      <c r="AS54" s="57"/>
      <c r="AT54" s="57"/>
      <c r="AU54" s="57"/>
      <c r="AV54" s="57"/>
      <c r="AW54" s="57"/>
      <c r="DH54"/>
      <c r="DI54"/>
      <c r="DJ54"/>
      <c r="DK54"/>
    </row>
    <row r="55" spans="2:115" ht="13.5" customHeight="1">
      <c r="B55" s="54">
        <v>50</v>
      </c>
      <c r="C55" s="96" t="s">
        <v>16</v>
      </c>
      <c r="D55" s="102">
        <v>3554</v>
      </c>
      <c r="E55" s="103">
        <v>918</v>
      </c>
      <c r="F55" s="55">
        <f t="shared" si="81"/>
        <v>0.25830050647158131</v>
      </c>
      <c r="G55" s="102">
        <v>1723</v>
      </c>
      <c r="H55" s="103">
        <v>675</v>
      </c>
      <c r="I55" s="55">
        <f t="shared" si="82"/>
        <v>0.39175856065002901</v>
      </c>
      <c r="J55" s="102">
        <v>3555</v>
      </c>
      <c r="K55" s="103">
        <v>2195</v>
      </c>
      <c r="L55" s="55">
        <f t="shared" si="83"/>
        <v>0.61744022503516172</v>
      </c>
      <c r="M55" s="102">
        <v>3553</v>
      </c>
      <c r="N55" s="103">
        <v>428</v>
      </c>
      <c r="O55" s="55">
        <f t="shared" si="84"/>
        <v>0.12046158176189135</v>
      </c>
      <c r="P55" s="102">
        <v>3555</v>
      </c>
      <c r="Q55" s="103">
        <v>605</v>
      </c>
      <c r="R55" s="55">
        <f t="shared" si="85"/>
        <v>0.17018284106891701</v>
      </c>
      <c r="S55" s="102">
        <v>3555</v>
      </c>
      <c r="T55" s="103">
        <v>171</v>
      </c>
      <c r="U55" s="55">
        <f t="shared" si="86"/>
        <v>4.810126582278481E-2</v>
      </c>
      <c r="V55" s="102">
        <v>3554</v>
      </c>
      <c r="W55" s="103">
        <v>1472</v>
      </c>
      <c r="X55" s="55">
        <f t="shared" si="87"/>
        <v>0.41418120427687111</v>
      </c>
      <c r="Y55" s="102">
        <v>3029</v>
      </c>
      <c r="Z55" s="103">
        <v>1243</v>
      </c>
      <c r="AA55" s="55">
        <f t="shared" si="88"/>
        <v>0.41036645757675799</v>
      </c>
      <c r="AB55" s="102">
        <v>3554</v>
      </c>
      <c r="AC55" s="103">
        <v>2319</v>
      </c>
      <c r="AD55" s="55">
        <f t="shared" si="89"/>
        <v>0.65250422059651092</v>
      </c>
      <c r="AE55" s="57"/>
      <c r="AF55" s="57"/>
      <c r="AG55" s="57"/>
      <c r="AH55" s="57"/>
      <c r="AI55" s="57"/>
      <c r="AJ55" s="57"/>
      <c r="AK55" s="57"/>
      <c r="AL55" s="57"/>
      <c r="AM55" s="57"/>
      <c r="AN55" s="57"/>
      <c r="AO55" s="57"/>
      <c r="AP55" s="57"/>
      <c r="AQ55" s="57"/>
      <c r="AR55" s="57"/>
      <c r="AS55" s="57"/>
      <c r="AT55" s="57"/>
      <c r="AU55" s="57"/>
      <c r="AV55" s="57"/>
      <c r="AW55" s="57"/>
      <c r="DH55"/>
      <c r="DI55"/>
      <c r="DJ55"/>
      <c r="DK55"/>
    </row>
    <row r="56" spans="2:115" ht="13.5" customHeight="1">
      <c r="B56" s="54">
        <v>51</v>
      </c>
      <c r="C56" s="96" t="s">
        <v>48</v>
      </c>
      <c r="D56" s="102">
        <v>6623</v>
      </c>
      <c r="E56" s="103">
        <v>1591</v>
      </c>
      <c r="F56" s="55">
        <f t="shared" si="81"/>
        <v>0.24022346368715083</v>
      </c>
      <c r="G56" s="102">
        <v>967</v>
      </c>
      <c r="H56" s="103">
        <v>372</v>
      </c>
      <c r="I56" s="55">
        <f t="shared" si="82"/>
        <v>0.38469493278179939</v>
      </c>
      <c r="J56" s="102">
        <v>6627</v>
      </c>
      <c r="K56" s="103">
        <v>4306</v>
      </c>
      <c r="L56" s="55">
        <f t="shared" si="83"/>
        <v>0.64976610834465065</v>
      </c>
      <c r="M56" s="102">
        <v>6627</v>
      </c>
      <c r="N56" s="103">
        <v>852</v>
      </c>
      <c r="O56" s="55">
        <f t="shared" si="84"/>
        <v>0.12856496152105024</v>
      </c>
      <c r="P56" s="102">
        <v>6626</v>
      </c>
      <c r="Q56" s="103">
        <v>1178</v>
      </c>
      <c r="R56" s="55">
        <f t="shared" si="85"/>
        <v>0.17778448536070027</v>
      </c>
      <c r="S56" s="102">
        <v>6626</v>
      </c>
      <c r="T56" s="103">
        <v>365</v>
      </c>
      <c r="U56" s="55">
        <f t="shared" si="86"/>
        <v>5.5086024750980983E-2</v>
      </c>
      <c r="V56" s="102">
        <v>6626</v>
      </c>
      <c r="W56" s="103">
        <v>2797</v>
      </c>
      <c r="X56" s="55">
        <f t="shared" si="87"/>
        <v>0.42212496226984608</v>
      </c>
      <c r="Y56" s="102">
        <v>5698</v>
      </c>
      <c r="Z56" s="103">
        <v>2509</v>
      </c>
      <c r="AA56" s="55">
        <f t="shared" si="88"/>
        <v>0.44032994032994033</v>
      </c>
      <c r="AB56" s="102">
        <v>6625</v>
      </c>
      <c r="AC56" s="103">
        <v>4272</v>
      </c>
      <c r="AD56" s="55">
        <f t="shared" si="89"/>
        <v>0.64483018867924524</v>
      </c>
      <c r="AE56" s="57"/>
      <c r="AF56" s="57"/>
      <c r="AG56" s="57"/>
      <c r="AH56" s="57"/>
      <c r="AI56" s="57"/>
      <c r="AJ56" s="57"/>
      <c r="AK56" s="57"/>
      <c r="AL56" s="57"/>
      <c r="AM56" s="57"/>
      <c r="AN56" s="57"/>
      <c r="AO56" s="57"/>
      <c r="AP56" s="57"/>
      <c r="AQ56" s="57"/>
      <c r="AR56" s="57"/>
      <c r="AS56" s="57"/>
      <c r="AT56" s="57"/>
      <c r="AU56" s="57"/>
      <c r="AV56" s="57"/>
      <c r="AW56" s="57"/>
      <c r="DH56"/>
      <c r="DI56"/>
      <c r="DJ56"/>
      <c r="DK56"/>
    </row>
    <row r="57" spans="2:115" ht="13.5" customHeight="1">
      <c r="B57" s="54">
        <v>52</v>
      </c>
      <c r="C57" s="96" t="s">
        <v>4</v>
      </c>
      <c r="D57" s="102">
        <v>4824</v>
      </c>
      <c r="E57" s="103">
        <v>970</v>
      </c>
      <c r="F57" s="55">
        <f t="shared" si="81"/>
        <v>0.20107794361525705</v>
      </c>
      <c r="G57" s="102">
        <v>1686</v>
      </c>
      <c r="H57" s="103">
        <v>637</v>
      </c>
      <c r="I57" s="55">
        <f t="shared" si="82"/>
        <v>0.37781731909845789</v>
      </c>
      <c r="J57" s="102">
        <v>4825</v>
      </c>
      <c r="K57" s="103">
        <v>3084</v>
      </c>
      <c r="L57" s="55">
        <f t="shared" si="83"/>
        <v>0.63917098445595855</v>
      </c>
      <c r="M57" s="102">
        <v>4824</v>
      </c>
      <c r="N57" s="103">
        <v>812</v>
      </c>
      <c r="O57" s="55">
        <f t="shared" si="84"/>
        <v>0.16832504145936983</v>
      </c>
      <c r="P57" s="102">
        <v>4825</v>
      </c>
      <c r="Q57" s="103">
        <v>696</v>
      </c>
      <c r="R57" s="55">
        <f t="shared" si="85"/>
        <v>0.14424870466321243</v>
      </c>
      <c r="S57" s="102">
        <v>4825</v>
      </c>
      <c r="T57" s="103">
        <v>165</v>
      </c>
      <c r="U57" s="55">
        <f t="shared" si="86"/>
        <v>3.4196891191709843E-2</v>
      </c>
      <c r="V57" s="102">
        <v>4824</v>
      </c>
      <c r="W57" s="103">
        <v>2244</v>
      </c>
      <c r="X57" s="55">
        <f t="shared" si="87"/>
        <v>0.46517412935323382</v>
      </c>
      <c r="Y57" s="102">
        <v>4694</v>
      </c>
      <c r="Z57" s="103">
        <v>2036</v>
      </c>
      <c r="AA57" s="55">
        <f t="shared" si="88"/>
        <v>0.43374520664678312</v>
      </c>
      <c r="AB57" s="102">
        <v>4823</v>
      </c>
      <c r="AC57" s="103">
        <v>3142</v>
      </c>
      <c r="AD57" s="55">
        <f t="shared" si="89"/>
        <v>0.6514617458013684</v>
      </c>
      <c r="AE57" s="57"/>
      <c r="AF57" s="57"/>
      <c r="AG57" s="57"/>
      <c r="AH57" s="57"/>
      <c r="AI57" s="57"/>
      <c r="AJ57" s="57"/>
      <c r="AK57" s="57"/>
      <c r="AL57" s="57"/>
      <c r="AM57" s="57"/>
      <c r="AN57" s="57"/>
      <c r="AO57" s="57"/>
      <c r="AP57" s="57"/>
      <c r="AQ57" s="57"/>
      <c r="AR57" s="57"/>
      <c r="AS57" s="57"/>
      <c r="AT57" s="57"/>
      <c r="AU57" s="57"/>
      <c r="AV57" s="57"/>
      <c r="AW57" s="57"/>
      <c r="DH57"/>
      <c r="DI57"/>
      <c r="DJ57"/>
      <c r="DK57"/>
    </row>
    <row r="58" spans="2:115" ht="13.5" customHeight="1">
      <c r="B58" s="54">
        <v>53</v>
      </c>
      <c r="C58" s="96" t="s">
        <v>22</v>
      </c>
      <c r="D58" s="102">
        <v>2091</v>
      </c>
      <c r="E58" s="103">
        <v>489</v>
      </c>
      <c r="F58" s="55">
        <f t="shared" si="81"/>
        <v>0.23385939741750358</v>
      </c>
      <c r="G58" s="102">
        <v>42</v>
      </c>
      <c r="H58" s="103">
        <v>17</v>
      </c>
      <c r="I58" s="55">
        <f t="shared" si="82"/>
        <v>0.40476190476190477</v>
      </c>
      <c r="J58" s="102">
        <v>2103</v>
      </c>
      <c r="K58" s="103">
        <v>1286</v>
      </c>
      <c r="L58" s="55">
        <f t="shared" si="83"/>
        <v>0.61150737042320491</v>
      </c>
      <c r="M58" s="102">
        <v>2103</v>
      </c>
      <c r="N58" s="103">
        <v>264</v>
      </c>
      <c r="O58" s="55">
        <f t="shared" si="84"/>
        <v>0.12553495007132667</v>
      </c>
      <c r="P58" s="102">
        <v>2103</v>
      </c>
      <c r="Q58" s="103">
        <v>352</v>
      </c>
      <c r="R58" s="55">
        <f t="shared" si="85"/>
        <v>0.16737993342843557</v>
      </c>
      <c r="S58" s="102">
        <v>2103</v>
      </c>
      <c r="T58" s="103">
        <v>115</v>
      </c>
      <c r="U58" s="55">
        <f t="shared" si="86"/>
        <v>5.4683785068949123E-2</v>
      </c>
      <c r="V58" s="102">
        <v>2102</v>
      </c>
      <c r="W58" s="103">
        <v>893</v>
      </c>
      <c r="X58" s="55">
        <f t="shared" si="87"/>
        <v>0.42483349191246433</v>
      </c>
      <c r="Y58" s="102">
        <v>1592</v>
      </c>
      <c r="Z58" s="103">
        <v>647</v>
      </c>
      <c r="AA58" s="55">
        <f t="shared" si="88"/>
        <v>0.40640703517587939</v>
      </c>
      <c r="AB58" s="102">
        <v>2103</v>
      </c>
      <c r="AC58" s="103">
        <v>1292</v>
      </c>
      <c r="AD58" s="55">
        <f t="shared" si="89"/>
        <v>0.61436043747028057</v>
      </c>
      <c r="AE58" s="57"/>
      <c r="AF58" s="57"/>
      <c r="AG58" s="57"/>
      <c r="AH58" s="57"/>
      <c r="AI58" s="57"/>
      <c r="AJ58" s="57"/>
      <c r="AK58" s="57"/>
      <c r="AL58" s="57"/>
      <c r="AM58" s="57"/>
      <c r="AN58" s="57"/>
      <c r="AO58" s="57"/>
      <c r="AP58" s="57"/>
      <c r="AQ58" s="57"/>
      <c r="AR58" s="57"/>
      <c r="AS58" s="57"/>
      <c r="AT58" s="57"/>
      <c r="AU58" s="57"/>
      <c r="AV58" s="57"/>
      <c r="AW58" s="57"/>
      <c r="DH58"/>
      <c r="DI58"/>
      <c r="DJ58"/>
      <c r="DK58"/>
    </row>
    <row r="59" spans="2:115" ht="13.5" customHeight="1">
      <c r="B59" s="54">
        <v>54</v>
      </c>
      <c r="C59" s="96" t="s">
        <v>28</v>
      </c>
      <c r="D59" s="102">
        <v>4850</v>
      </c>
      <c r="E59" s="103">
        <v>1174</v>
      </c>
      <c r="F59" s="55">
        <f t="shared" si="81"/>
        <v>0.2420618556701031</v>
      </c>
      <c r="G59" s="102">
        <v>197</v>
      </c>
      <c r="H59" s="103">
        <v>83</v>
      </c>
      <c r="I59" s="55">
        <f t="shared" si="82"/>
        <v>0.42131979695431471</v>
      </c>
      <c r="J59" s="102">
        <v>4854</v>
      </c>
      <c r="K59" s="103">
        <v>2751</v>
      </c>
      <c r="L59" s="55">
        <f t="shared" si="83"/>
        <v>0.56674907292954269</v>
      </c>
      <c r="M59" s="102">
        <v>4854</v>
      </c>
      <c r="N59" s="103">
        <v>611</v>
      </c>
      <c r="O59" s="55">
        <f t="shared" si="84"/>
        <v>0.12587556654305726</v>
      </c>
      <c r="P59" s="102">
        <v>4854</v>
      </c>
      <c r="Q59" s="103">
        <v>771</v>
      </c>
      <c r="R59" s="55">
        <f t="shared" si="85"/>
        <v>0.15883807169344871</v>
      </c>
      <c r="S59" s="102">
        <v>4854</v>
      </c>
      <c r="T59" s="103">
        <v>235</v>
      </c>
      <c r="U59" s="55">
        <f t="shared" si="86"/>
        <v>4.8413679439637411E-2</v>
      </c>
      <c r="V59" s="102">
        <v>4854</v>
      </c>
      <c r="W59" s="103">
        <v>2052</v>
      </c>
      <c r="X59" s="55">
        <f t="shared" si="87"/>
        <v>0.42274412855377008</v>
      </c>
      <c r="Y59" s="102">
        <v>4047</v>
      </c>
      <c r="Z59" s="103">
        <v>1532</v>
      </c>
      <c r="AA59" s="55">
        <f t="shared" si="88"/>
        <v>0.37855201383741044</v>
      </c>
      <c r="AB59" s="102">
        <v>4853</v>
      </c>
      <c r="AC59" s="103">
        <v>3026</v>
      </c>
      <c r="AD59" s="55">
        <f t="shared" si="89"/>
        <v>0.62353183597774575</v>
      </c>
      <c r="AE59" s="57"/>
      <c r="AF59" s="57"/>
      <c r="AG59" s="57"/>
      <c r="AH59" s="57"/>
      <c r="AI59" s="57"/>
      <c r="AJ59" s="57"/>
      <c r="AK59" s="57"/>
      <c r="AL59" s="57"/>
      <c r="AM59" s="57"/>
      <c r="AN59" s="57"/>
      <c r="AO59" s="57"/>
      <c r="AP59" s="57"/>
      <c r="AQ59" s="57"/>
      <c r="AR59" s="57"/>
      <c r="AS59" s="57"/>
      <c r="AT59" s="57"/>
      <c r="AU59" s="57"/>
      <c r="AV59" s="57"/>
      <c r="AW59" s="57"/>
    </row>
    <row r="60" spans="2:115" ht="13.5" customHeight="1">
      <c r="B60" s="54">
        <v>55</v>
      </c>
      <c r="C60" s="96" t="s">
        <v>17</v>
      </c>
      <c r="D60" s="102">
        <v>4246</v>
      </c>
      <c r="E60" s="103">
        <v>1147</v>
      </c>
      <c r="F60" s="55">
        <f t="shared" si="81"/>
        <v>0.27013659915214322</v>
      </c>
      <c r="G60" s="102">
        <v>715</v>
      </c>
      <c r="H60" s="103">
        <v>289</v>
      </c>
      <c r="I60" s="55">
        <f t="shared" si="82"/>
        <v>0.4041958041958042</v>
      </c>
      <c r="J60" s="102">
        <v>4246</v>
      </c>
      <c r="K60" s="103">
        <v>2807</v>
      </c>
      <c r="L60" s="55">
        <f t="shared" si="83"/>
        <v>0.66109279321714554</v>
      </c>
      <c r="M60" s="102">
        <v>4246</v>
      </c>
      <c r="N60" s="103">
        <v>572</v>
      </c>
      <c r="O60" s="55">
        <f t="shared" si="84"/>
        <v>0.13471502590673576</v>
      </c>
      <c r="P60" s="102">
        <v>4246</v>
      </c>
      <c r="Q60" s="103">
        <v>794</v>
      </c>
      <c r="R60" s="55">
        <f t="shared" si="85"/>
        <v>0.18699952896844088</v>
      </c>
      <c r="S60" s="102">
        <v>4246</v>
      </c>
      <c r="T60" s="103">
        <v>227</v>
      </c>
      <c r="U60" s="55">
        <f t="shared" si="86"/>
        <v>5.3462081959491287E-2</v>
      </c>
      <c r="V60" s="102">
        <v>4246</v>
      </c>
      <c r="W60" s="103">
        <v>1608</v>
      </c>
      <c r="X60" s="55">
        <f t="shared" si="87"/>
        <v>0.37870937352802636</v>
      </c>
      <c r="Y60" s="102">
        <v>3303</v>
      </c>
      <c r="Z60" s="103">
        <v>1502</v>
      </c>
      <c r="AA60" s="55">
        <f t="shared" si="88"/>
        <v>0.45473811686345744</v>
      </c>
      <c r="AB60" s="102">
        <v>4246</v>
      </c>
      <c r="AC60" s="103">
        <v>2723</v>
      </c>
      <c r="AD60" s="55">
        <f t="shared" si="89"/>
        <v>0.64130946773433817</v>
      </c>
      <c r="AE60" s="57"/>
      <c r="AF60" s="57"/>
      <c r="AG60" s="57"/>
      <c r="AH60" s="57"/>
      <c r="AI60" s="57"/>
      <c r="AJ60" s="57"/>
      <c r="AK60" s="57"/>
      <c r="AL60" s="57"/>
      <c r="AM60" s="57"/>
      <c r="AN60" s="57"/>
      <c r="AO60" s="57"/>
      <c r="AP60" s="57"/>
      <c r="AQ60" s="57"/>
      <c r="AR60" s="57"/>
      <c r="AS60" s="57"/>
      <c r="AT60" s="57"/>
      <c r="AU60" s="57"/>
      <c r="AV60" s="57"/>
      <c r="AW60" s="57"/>
    </row>
    <row r="61" spans="2:115" ht="13.5" customHeight="1">
      <c r="B61" s="54">
        <v>56</v>
      </c>
      <c r="C61" s="96" t="s">
        <v>10</v>
      </c>
      <c r="D61" s="102">
        <v>1823</v>
      </c>
      <c r="E61" s="103">
        <v>452</v>
      </c>
      <c r="F61" s="55">
        <f t="shared" si="81"/>
        <v>0.24794295117937465</v>
      </c>
      <c r="G61" s="102">
        <v>114</v>
      </c>
      <c r="H61" s="103">
        <v>39</v>
      </c>
      <c r="I61" s="55">
        <f t="shared" si="82"/>
        <v>0.34210526315789475</v>
      </c>
      <c r="J61" s="102">
        <v>1824</v>
      </c>
      <c r="K61" s="103">
        <v>1133</v>
      </c>
      <c r="L61" s="55">
        <f t="shared" si="83"/>
        <v>0.62116228070175439</v>
      </c>
      <c r="M61" s="102">
        <v>1824</v>
      </c>
      <c r="N61" s="103">
        <v>253</v>
      </c>
      <c r="O61" s="55">
        <f t="shared" si="84"/>
        <v>0.13870614035087719</v>
      </c>
      <c r="P61" s="102">
        <v>1824</v>
      </c>
      <c r="Q61" s="103">
        <v>311</v>
      </c>
      <c r="R61" s="55">
        <f t="shared" si="85"/>
        <v>0.17050438596491227</v>
      </c>
      <c r="S61" s="102">
        <v>1824</v>
      </c>
      <c r="T61" s="103">
        <v>101</v>
      </c>
      <c r="U61" s="55">
        <f t="shared" si="86"/>
        <v>5.5372807017543858E-2</v>
      </c>
      <c r="V61" s="102">
        <v>1824</v>
      </c>
      <c r="W61" s="103">
        <v>704</v>
      </c>
      <c r="X61" s="55">
        <f t="shared" si="87"/>
        <v>0.38596491228070173</v>
      </c>
      <c r="Y61" s="102">
        <v>1408</v>
      </c>
      <c r="Z61" s="103">
        <v>567</v>
      </c>
      <c r="AA61" s="55">
        <f t="shared" si="88"/>
        <v>0.40269886363636365</v>
      </c>
      <c r="AB61" s="102">
        <v>1821</v>
      </c>
      <c r="AC61" s="103">
        <v>1172</v>
      </c>
      <c r="AD61" s="55">
        <f t="shared" si="89"/>
        <v>0.64360241625480508</v>
      </c>
      <c r="AE61" s="57"/>
      <c r="AF61" s="57"/>
      <c r="AG61" s="57"/>
      <c r="AH61" s="57"/>
      <c r="AI61" s="57"/>
      <c r="AJ61" s="57"/>
      <c r="AK61" s="57"/>
      <c r="AL61" s="57"/>
      <c r="AM61" s="57"/>
      <c r="AN61" s="57"/>
      <c r="AO61" s="57"/>
      <c r="AP61" s="57"/>
      <c r="AQ61" s="57"/>
      <c r="AR61" s="57"/>
      <c r="AS61" s="57"/>
      <c r="AT61" s="57"/>
      <c r="AU61" s="57"/>
      <c r="AV61" s="57"/>
      <c r="AW61" s="57"/>
    </row>
    <row r="62" spans="2:115" ht="13.5" customHeight="1">
      <c r="B62" s="54">
        <v>57</v>
      </c>
      <c r="C62" s="96" t="s">
        <v>49</v>
      </c>
      <c r="D62" s="102">
        <v>1504</v>
      </c>
      <c r="E62" s="103">
        <v>336</v>
      </c>
      <c r="F62" s="55">
        <f t="shared" si="81"/>
        <v>0.22340425531914893</v>
      </c>
      <c r="G62" s="102">
        <v>92</v>
      </c>
      <c r="H62" s="103">
        <v>33</v>
      </c>
      <c r="I62" s="55">
        <f t="shared" si="82"/>
        <v>0.35869565217391303</v>
      </c>
      <c r="J62" s="102">
        <v>1504</v>
      </c>
      <c r="K62" s="103">
        <v>878</v>
      </c>
      <c r="L62" s="55">
        <f t="shared" si="83"/>
        <v>0.58377659574468088</v>
      </c>
      <c r="M62" s="102">
        <v>1504</v>
      </c>
      <c r="N62" s="103">
        <v>191</v>
      </c>
      <c r="O62" s="55">
        <f t="shared" si="84"/>
        <v>0.12699468085106383</v>
      </c>
      <c r="P62" s="102">
        <v>1504</v>
      </c>
      <c r="Q62" s="103">
        <v>230</v>
      </c>
      <c r="R62" s="55">
        <f t="shared" si="85"/>
        <v>0.15292553191489361</v>
      </c>
      <c r="S62" s="102">
        <v>1504</v>
      </c>
      <c r="T62" s="103">
        <v>55</v>
      </c>
      <c r="U62" s="55">
        <f t="shared" si="86"/>
        <v>3.6569148936170214E-2</v>
      </c>
      <c r="V62" s="102">
        <v>1497</v>
      </c>
      <c r="W62" s="103">
        <v>633</v>
      </c>
      <c r="X62" s="55">
        <f t="shared" si="87"/>
        <v>0.42284569138276551</v>
      </c>
      <c r="Y62" s="102">
        <v>1267</v>
      </c>
      <c r="Z62" s="103">
        <v>532</v>
      </c>
      <c r="AA62" s="55">
        <f t="shared" si="88"/>
        <v>0.41988950276243092</v>
      </c>
      <c r="AB62" s="102">
        <v>1504</v>
      </c>
      <c r="AC62" s="103">
        <v>980</v>
      </c>
      <c r="AD62" s="55">
        <f t="shared" si="89"/>
        <v>0.65159574468085102</v>
      </c>
      <c r="AE62" s="57"/>
      <c r="AF62" s="57"/>
      <c r="AG62" s="57"/>
      <c r="AH62" s="57"/>
      <c r="AI62" s="57"/>
      <c r="AJ62" s="57"/>
      <c r="AK62" s="57"/>
      <c r="AL62" s="57"/>
      <c r="AM62" s="57"/>
      <c r="AN62" s="57"/>
      <c r="AO62" s="57"/>
      <c r="AP62" s="57"/>
      <c r="AQ62" s="57"/>
      <c r="AR62" s="57"/>
      <c r="AS62" s="57"/>
      <c r="AT62" s="57"/>
      <c r="AU62" s="57"/>
      <c r="AV62" s="57"/>
      <c r="AW62" s="57"/>
    </row>
    <row r="63" spans="2:115" ht="13.5" customHeight="1">
      <c r="B63" s="54">
        <v>58</v>
      </c>
      <c r="C63" s="96" t="s">
        <v>29</v>
      </c>
      <c r="D63" s="102">
        <v>3357</v>
      </c>
      <c r="E63" s="103">
        <v>804</v>
      </c>
      <c r="F63" s="55">
        <f t="shared" si="81"/>
        <v>0.23949955317247543</v>
      </c>
      <c r="G63" s="102">
        <v>33</v>
      </c>
      <c r="H63" s="103">
        <v>14</v>
      </c>
      <c r="I63" s="55">
        <f t="shared" si="82"/>
        <v>0.42424242424242425</v>
      </c>
      <c r="J63" s="102">
        <v>3359</v>
      </c>
      <c r="K63" s="103">
        <v>1817</v>
      </c>
      <c r="L63" s="55">
        <f t="shared" si="83"/>
        <v>0.54093480202441202</v>
      </c>
      <c r="M63" s="102">
        <v>3359</v>
      </c>
      <c r="N63" s="103">
        <v>318</v>
      </c>
      <c r="O63" s="55">
        <f t="shared" si="84"/>
        <v>9.4671033045549274E-2</v>
      </c>
      <c r="P63" s="102">
        <v>3359</v>
      </c>
      <c r="Q63" s="103">
        <v>522</v>
      </c>
      <c r="R63" s="55">
        <f t="shared" si="85"/>
        <v>0.15540339386722238</v>
      </c>
      <c r="S63" s="102">
        <v>3359</v>
      </c>
      <c r="T63" s="103">
        <v>197</v>
      </c>
      <c r="U63" s="55">
        <f t="shared" si="86"/>
        <v>5.8648407264066685E-2</v>
      </c>
      <c r="V63" s="102">
        <v>3359</v>
      </c>
      <c r="W63" s="103">
        <v>1293</v>
      </c>
      <c r="X63" s="55">
        <f t="shared" si="87"/>
        <v>0.3849359928550164</v>
      </c>
      <c r="Y63" s="102">
        <v>3022</v>
      </c>
      <c r="Z63" s="103">
        <v>1168</v>
      </c>
      <c r="AA63" s="55">
        <f t="shared" si="88"/>
        <v>0.38649900727994707</v>
      </c>
      <c r="AB63" s="102">
        <v>3359</v>
      </c>
      <c r="AC63" s="103">
        <v>2123</v>
      </c>
      <c r="AD63" s="55">
        <f t="shared" si="89"/>
        <v>0.63203334325692173</v>
      </c>
      <c r="AE63" s="57"/>
      <c r="AF63" s="57"/>
      <c r="AG63" s="57"/>
      <c r="AH63" s="57"/>
      <c r="AI63" s="57"/>
      <c r="AJ63" s="57"/>
      <c r="AK63" s="57"/>
      <c r="AL63" s="57"/>
      <c r="AM63" s="57"/>
      <c r="AN63" s="57"/>
      <c r="AO63" s="57"/>
      <c r="AP63" s="57"/>
      <c r="AQ63" s="57"/>
      <c r="AR63" s="57"/>
      <c r="AS63" s="57"/>
      <c r="AT63" s="57"/>
      <c r="AU63" s="57"/>
      <c r="AV63" s="57"/>
      <c r="AW63" s="57"/>
    </row>
    <row r="64" spans="2:115" ht="13.5" customHeight="1">
      <c r="B64" s="54">
        <v>59</v>
      </c>
      <c r="C64" s="96" t="s">
        <v>23</v>
      </c>
      <c r="D64" s="102">
        <v>12415</v>
      </c>
      <c r="E64" s="103">
        <v>3192</v>
      </c>
      <c r="F64" s="55">
        <f t="shared" si="81"/>
        <v>0.25710833668948851</v>
      </c>
      <c r="G64" s="102">
        <v>6298</v>
      </c>
      <c r="H64" s="103">
        <v>2280</v>
      </c>
      <c r="I64" s="55">
        <f t="shared" si="82"/>
        <v>0.36201968879009211</v>
      </c>
      <c r="J64" s="102">
        <v>12425</v>
      </c>
      <c r="K64" s="103">
        <v>8320</v>
      </c>
      <c r="L64" s="55">
        <f t="shared" si="83"/>
        <v>0.66961770623742456</v>
      </c>
      <c r="M64" s="102">
        <v>12425</v>
      </c>
      <c r="N64" s="103">
        <v>1762</v>
      </c>
      <c r="O64" s="55">
        <f t="shared" si="84"/>
        <v>0.14181086519114688</v>
      </c>
      <c r="P64" s="102">
        <v>12426</v>
      </c>
      <c r="Q64" s="103">
        <v>2151</v>
      </c>
      <c r="R64" s="55">
        <f t="shared" si="85"/>
        <v>0.17310478029937229</v>
      </c>
      <c r="S64" s="102">
        <v>12426</v>
      </c>
      <c r="T64" s="103">
        <v>665</v>
      </c>
      <c r="U64" s="55">
        <f t="shared" si="86"/>
        <v>5.3516819571865444E-2</v>
      </c>
      <c r="V64" s="102">
        <v>12413</v>
      </c>
      <c r="W64" s="103">
        <v>5577</v>
      </c>
      <c r="X64" s="55">
        <f t="shared" si="87"/>
        <v>0.44928703778296947</v>
      </c>
      <c r="Y64" s="102">
        <v>11127</v>
      </c>
      <c r="Z64" s="103">
        <v>4233</v>
      </c>
      <c r="AA64" s="55">
        <f t="shared" si="88"/>
        <v>0.38042599083310863</v>
      </c>
      <c r="AB64" s="102">
        <v>12425</v>
      </c>
      <c r="AC64" s="103">
        <v>7762</v>
      </c>
      <c r="AD64" s="55">
        <f t="shared" si="89"/>
        <v>0.62470824949698189</v>
      </c>
      <c r="AE64" s="57"/>
      <c r="AF64" s="57"/>
      <c r="AG64" s="57"/>
      <c r="AH64" s="57"/>
      <c r="AI64" s="57"/>
      <c r="AJ64" s="57"/>
      <c r="AK64" s="57"/>
      <c r="AL64" s="57"/>
      <c r="AM64" s="57"/>
      <c r="AN64" s="57"/>
      <c r="AO64" s="57"/>
      <c r="AP64" s="57"/>
      <c r="AQ64" s="57"/>
      <c r="AR64" s="57"/>
      <c r="AS64" s="57"/>
      <c r="AT64" s="57"/>
      <c r="AU64" s="57"/>
      <c r="AV64" s="57"/>
      <c r="AW64" s="57"/>
    </row>
    <row r="65" spans="2:116" ht="13.5" customHeight="1">
      <c r="B65" s="54">
        <v>60</v>
      </c>
      <c r="C65" s="96" t="s">
        <v>50</v>
      </c>
      <c r="D65" s="102">
        <v>1483</v>
      </c>
      <c r="E65" s="103">
        <v>313</v>
      </c>
      <c r="F65" s="55">
        <f t="shared" si="81"/>
        <v>0.21105866486850977</v>
      </c>
      <c r="G65" s="102">
        <v>346</v>
      </c>
      <c r="H65" s="103">
        <v>137</v>
      </c>
      <c r="I65" s="55">
        <f t="shared" si="82"/>
        <v>0.39595375722543352</v>
      </c>
      <c r="J65" s="102">
        <v>1483</v>
      </c>
      <c r="K65" s="103">
        <v>939</v>
      </c>
      <c r="L65" s="55">
        <f t="shared" si="83"/>
        <v>0.63317599460552931</v>
      </c>
      <c r="M65" s="102">
        <v>1483</v>
      </c>
      <c r="N65" s="103">
        <v>212</v>
      </c>
      <c r="O65" s="55">
        <f t="shared" si="84"/>
        <v>0.14295347269049224</v>
      </c>
      <c r="P65" s="102">
        <v>1483</v>
      </c>
      <c r="Q65" s="103">
        <v>249</v>
      </c>
      <c r="R65" s="55">
        <f t="shared" si="85"/>
        <v>0.16790289952798382</v>
      </c>
      <c r="S65" s="102">
        <v>1483</v>
      </c>
      <c r="T65" s="103">
        <v>59</v>
      </c>
      <c r="U65" s="55">
        <f t="shared" si="86"/>
        <v>3.9784221173297371E-2</v>
      </c>
      <c r="V65" s="102">
        <v>1483</v>
      </c>
      <c r="W65" s="103">
        <v>663</v>
      </c>
      <c r="X65" s="55">
        <f t="shared" si="87"/>
        <v>0.44706675657451111</v>
      </c>
      <c r="Y65" s="102">
        <v>1198</v>
      </c>
      <c r="Z65" s="103">
        <v>494</v>
      </c>
      <c r="AA65" s="55">
        <f t="shared" si="88"/>
        <v>0.41235392320534225</v>
      </c>
      <c r="AB65" s="102">
        <v>1482</v>
      </c>
      <c r="AC65" s="103">
        <v>932</v>
      </c>
      <c r="AD65" s="55">
        <f t="shared" si="89"/>
        <v>0.62887989203778683</v>
      </c>
      <c r="AE65" s="57"/>
      <c r="AF65" s="57"/>
      <c r="AG65" s="57"/>
      <c r="AH65" s="57"/>
      <c r="AI65" s="57"/>
      <c r="AJ65" s="57"/>
      <c r="AK65" s="57"/>
      <c r="AL65" s="57"/>
      <c r="AM65" s="57"/>
      <c r="AN65" s="57"/>
      <c r="AO65" s="57"/>
      <c r="AP65" s="57"/>
      <c r="AQ65" s="57"/>
      <c r="AR65" s="57"/>
      <c r="AS65" s="57"/>
      <c r="AT65" s="57"/>
      <c r="AU65" s="57"/>
      <c r="AV65" s="57"/>
      <c r="AW65" s="57"/>
    </row>
    <row r="66" spans="2:116" ht="13.5" customHeight="1">
      <c r="B66" s="54">
        <v>61</v>
      </c>
      <c r="C66" s="96" t="s">
        <v>18</v>
      </c>
      <c r="D66" s="102">
        <v>1605</v>
      </c>
      <c r="E66" s="103">
        <v>373</v>
      </c>
      <c r="F66" s="55">
        <f t="shared" si="81"/>
        <v>0.23239875389408099</v>
      </c>
      <c r="G66" s="102">
        <v>863</v>
      </c>
      <c r="H66" s="103">
        <v>283</v>
      </c>
      <c r="I66" s="55">
        <f t="shared" si="82"/>
        <v>0.32792584009269987</v>
      </c>
      <c r="J66" s="102">
        <v>1605</v>
      </c>
      <c r="K66" s="103">
        <v>953</v>
      </c>
      <c r="L66" s="55">
        <f t="shared" si="83"/>
        <v>0.5937694704049844</v>
      </c>
      <c r="M66" s="102">
        <v>1605</v>
      </c>
      <c r="N66" s="103">
        <v>245</v>
      </c>
      <c r="O66" s="55">
        <f t="shared" si="84"/>
        <v>0.15264797507788161</v>
      </c>
      <c r="P66" s="102">
        <v>1606</v>
      </c>
      <c r="Q66" s="103">
        <v>274</v>
      </c>
      <c r="R66" s="55">
        <f t="shared" si="85"/>
        <v>0.17061021170610211</v>
      </c>
      <c r="S66" s="102">
        <v>1606</v>
      </c>
      <c r="T66" s="103">
        <v>71</v>
      </c>
      <c r="U66" s="55">
        <f t="shared" si="86"/>
        <v>4.4209215442092158E-2</v>
      </c>
      <c r="V66" s="102">
        <v>1606</v>
      </c>
      <c r="W66" s="103">
        <v>718</v>
      </c>
      <c r="X66" s="55">
        <f t="shared" si="87"/>
        <v>0.44707347447073476</v>
      </c>
      <c r="Y66" s="102">
        <v>1315</v>
      </c>
      <c r="Z66" s="103">
        <v>521</v>
      </c>
      <c r="AA66" s="55">
        <f t="shared" si="88"/>
        <v>0.3961977186311787</v>
      </c>
      <c r="AB66" s="102">
        <v>1605</v>
      </c>
      <c r="AC66" s="103">
        <v>1034</v>
      </c>
      <c r="AD66" s="55">
        <f t="shared" si="89"/>
        <v>0.64423676012461062</v>
      </c>
      <c r="AE66" s="57"/>
      <c r="AF66" s="57"/>
      <c r="AG66" s="57"/>
      <c r="AH66" s="57"/>
      <c r="AI66" s="57"/>
      <c r="AJ66" s="57"/>
      <c r="AK66" s="57"/>
      <c r="AL66" s="57"/>
      <c r="AM66" s="57"/>
      <c r="AN66" s="57"/>
      <c r="AO66" s="57"/>
      <c r="AP66" s="57"/>
      <c r="AQ66" s="57"/>
      <c r="AR66" s="57"/>
      <c r="AS66" s="57"/>
      <c r="AT66" s="57"/>
      <c r="AU66" s="57"/>
      <c r="AV66" s="57"/>
      <c r="AW66" s="57"/>
    </row>
    <row r="67" spans="2:116" ht="13.5" customHeight="1">
      <c r="B67" s="54">
        <v>62</v>
      </c>
      <c r="C67" s="96" t="s">
        <v>19</v>
      </c>
      <c r="D67" s="102">
        <v>1937</v>
      </c>
      <c r="E67" s="103">
        <v>428</v>
      </c>
      <c r="F67" s="55">
        <f t="shared" si="81"/>
        <v>0.22096024780588538</v>
      </c>
      <c r="G67" s="102">
        <v>1028</v>
      </c>
      <c r="H67" s="103">
        <v>431</v>
      </c>
      <c r="I67" s="55">
        <f t="shared" si="82"/>
        <v>0.41926070038910507</v>
      </c>
      <c r="J67" s="102">
        <v>1937</v>
      </c>
      <c r="K67" s="103">
        <v>1201</v>
      </c>
      <c r="L67" s="55">
        <f t="shared" si="83"/>
        <v>0.62003097573567367</v>
      </c>
      <c r="M67" s="102">
        <v>1937</v>
      </c>
      <c r="N67" s="103">
        <v>316</v>
      </c>
      <c r="O67" s="55">
        <f t="shared" si="84"/>
        <v>0.16313887454827053</v>
      </c>
      <c r="P67" s="102">
        <v>1938</v>
      </c>
      <c r="Q67" s="103">
        <v>282</v>
      </c>
      <c r="R67" s="55">
        <f t="shared" si="85"/>
        <v>0.14551083591331268</v>
      </c>
      <c r="S67" s="102">
        <v>1938</v>
      </c>
      <c r="T67" s="103">
        <v>64</v>
      </c>
      <c r="U67" s="55">
        <f t="shared" si="86"/>
        <v>3.3023735810113516E-2</v>
      </c>
      <c r="V67" s="102">
        <v>1938</v>
      </c>
      <c r="W67" s="103">
        <v>874</v>
      </c>
      <c r="X67" s="55">
        <f t="shared" si="87"/>
        <v>0.45098039215686275</v>
      </c>
      <c r="Y67" s="102">
        <v>1769</v>
      </c>
      <c r="Z67" s="103">
        <v>690</v>
      </c>
      <c r="AA67" s="55">
        <f t="shared" si="88"/>
        <v>0.39005087620124362</v>
      </c>
      <c r="AB67" s="102">
        <v>1938</v>
      </c>
      <c r="AC67" s="103">
        <v>1181</v>
      </c>
      <c r="AD67" s="55">
        <f t="shared" si="89"/>
        <v>0.609391124871001</v>
      </c>
      <c r="AE67" s="57"/>
      <c r="AF67" s="57"/>
      <c r="AG67" s="57"/>
      <c r="AH67" s="57"/>
      <c r="AI67" s="57"/>
      <c r="AJ67" s="57"/>
      <c r="AK67" s="57"/>
      <c r="AL67" s="57"/>
      <c r="AM67" s="57"/>
      <c r="AN67" s="57"/>
      <c r="AO67" s="57"/>
      <c r="AP67" s="57"/>
      <c r="AQ67" s="57"/>
      <c r="AR67" s="57"/>
      <c r="AS67" s="57"/>
      <c r="AT67" s="57"/>
      <c r="AU67" s="57"/>
      <c r="AV67" s="57"/>
      <c r="AW67" s="57"/>
    </row>
    <row r="68" spans="2:116" ht="13.5" customHeight="1">
      <c r="B68" s="54">
        <v>63</v>
      </c>
      <c r="C68" s="96" t="s">
        <v>30</v>
      </c>
      <c r="D68" s="102">
        <v>2152</v>
      </c>
      <c r="E68" s="103">
        <v>456</v>
      </c>
      <c r="F68" s="55">
        <f t="shared" si="81"/>
        <v>0.21189591078066913</v>
      </c>
      <c r="G68" s="102">
        <v>837</v>
      </c>
      <c r="H68" s="103">
        <v>278</v>
      </c>
      <c r="I68" s="55">
        <f t="shared" si="82"/>
        <v>0.33213859020310632</v>
      </c>
      <c r="J68" s="102">
        <v>2152</v>
      </c>
      <c r="K68" s="103">
        <v>1278</v>
      </c>
      <c r="L68" s="55">
        <f t="shared" si="83"/>
        <v>0.59386617100371752</v>
      </c>
      <c r="M68" s="102">
        <v>2152</v>
      </c>
      <c r="N68" s="103">
        <v>251</v>
      </c>
      <c r="O68" s="55">
        <f t="shared" si="84"/>
        <v>0.11663568773234201</v>
      </c>
      <c r="P68" s="102">
        <v>2152</v>
      </c>
      <c r="Q68" s="103">
        <v>321</v>
      </c>
      <c r="R68" s="55">
        <f t="shared" si="85"/>
        <v>0.1491635687732342</v>
      </c>
      <c r="S68" s="102">
        <v>2152</v>
      </c>
      <c r="T68" s="103">
        <v>100</v>
      </c>
      <c r="U68" s="55">
        <f t="shared" si="86"/>
        <v>4.6468401486988845E-2</v>
      </c>
      <c r="V68" s="102">
        <v>2152</v>
      </c>
      <c r="W68" s="103">
        <v>919</v>
      </c>
      <c r="X68" s="55">
        <f t="shared" si="87"/>
        <v>0.42704460966542751</v>
      </c>
      <c r="Y68" s="102">
        <v>1939</v>
      </c>
      <c r="Z68" s="103">
        <v>713</v>
      </c>
      <c r="AA68" s="55">
        <f t="shared" si="88"/>
        <v>0.3677153171738009</v>
      </c>
      <c r="AB68" s="102">
        <v>2151</v>
      </c>
      <c r="AC68" s="103">
        <v>1384</v>
      </c>
      <c r="AD68" s="55">
        <f t="shared" si="89"/>
        <v>0.64342166434216641</v>
      </c>
      <c r="AE68" s="57"/>
      <c r="AF68" s="57"/>
      <c r="AG68" s="57"/>
      <c r="AH68" s="57"/>
      <c r="AI68" s="57"/>
      <c r="AJ68" s="57"/>
      <c r="AK68" s="57"/>
      <c r="AL68" s="57"/>
      <c r="AM68" s="57"/>
      <c r="AN68" s="57"/>
      <c r="AO68" s="57"/>
      <c r="AP68" s="57"/>
      <c r="AQ68" s="57"/>
      <c r="AR68" s="57"/>
      <c r="AS68" s="57"/>
      <c r="AT68" s="57"/>
      <c r="AU68" s="57"/>
      <c r="AV68" s="57"/>
      <c r="AW68" s="57"/>
    </row>
    <row r="69" spans="2:116" ht="13.5" customHeight="1">
      <c r="B69" s="54">
        <v>64</v>
      </c>
      <c r="C69" s="96" t="s">
        <v>51</v>
      </c>
      <c r="D69" s="102">
        <v>1110</v>
      </c>
      <c r="E69" s="103">
        <v>255</v>
      </c>
      <c r="F69" s="55">
        <f t="shared" si="81"/>
        <v>0.22972972972972974</v>
      </c>
      <c r="G69" s="102">
        <v>670</v>
      </c>
      <c r="H69" s="103">
        <v>239</v>
      </c>
      <c r="I69" s="55">
        <f t="shared" si="82"/>
        <v>0.35671641791044778</v>
      </c>
      <c r="J69" s="102">
        <v>1110</v>
      </c>
      <c r="K69" s="103">
        <v>706</v>
      </c>
      <c r="L69" s="55">
        <f t="shared" si="83"/>
        <v>0.63603603603603609</v>
      </c>
      <c r="M69" s="102">
        <v>1110</v>
      </c>
      <c r="N69" s="103">
        <v>145</v>
      </c>
      <c r="O69" s="55">
        <f t="shared" si="84"/>
        <v>0.13063063063063063</v>
      </c>
      <c r="P69" s="102">
        <v>1109</v>
      </c>
      <c r="Q69" s="103">
        <v>181</v>
      </c>
      <c r="R69" s="55">
        <f t="shared" si="85"/>
        <v>0.16321009918845808</v>
      </c>
      <c r="S69" s="102">
        <v>1109</v>
      </c>
      <c r="T69" s="103">
        <v>64</v>
      </c>
      <c r="U69" s="55">
        <f t="shared" si="86"/>
        <v>5.7709648331830475E-2</v>
      </c>
      <c r="V69" s="102">
        <v>1109</v>
      </c>
      <c r="W69" s="103">
        <v>520</v>
      </c>
      <c r="X69" s="55">
        <f t="shared" si="87"/>
        <v>0.46889089269612261</v>
      </c>
      <c r="Y69" s="102">
        <v>956</v>
      </c>
      <c r="Z69" s="103">
        <v>392</v>
      </c>
      <c r="AA69" s="55">
        <f t="shared" si="88"/>
        <v>0.41004184100418412</v>
      </c>
      <c r="AB69" s="102">
        <v>1110</v>
      </c>
      <c r="AC69" s="103">
        <v>688</v>
      </c>
      <c r="AD69" s="55">
        <f t="shared" si="89"/>
        <v>0.61981981981981982</v>
      </c>
      <c r="AE69" s="57"/>
      <c r="AF69" s="57"/>
      <c r="AG69" s="57"/>
      <c r="AH69" s="57"/>
      <c r="AI69" s="57"/>
      <c r="AJ69" s="57"/>
      <c r="AK69" s="57"/>
      <c r="AL69" s="57"/>
      <c r="AM69" s="57"/>
      <c r="AN69" s="57"/>
      <c r="AO69" s="57"/>
      <c r="AP69" s="57"/>
      <c r="AQ69" s="57"/>
      <c r="AR69" s="57"/>
      <c r="AS69" s="57"/>
      <c r="AT69" s="57"/>
      <c r="AU69" s="57"/>
      <c r="AV69" s="57"/>
      <c r="AW69" s="57"/>
    </row>
    <row r="70" spans="2:116" ht="13.5" customHeight="1">
      <c r="B70" s="54">
        <v>65</v>
      </c>
      <c r="C70" s="96" t="s">
        <v>11</v>
      </c>
      <c r="D70" s="102">
        <v>943</v>
      </c>
      <c r="E70" s="103">
        <v>202</v>
      </c>
      <c r="F70" s="55">
        <f t="shared" ref="F70:F79" si="90">IFERROR(E70/D70,"-")</f>
        <v>0.2142099681866384</v>
      </c>
      <c r="G70" s="102">
        <v>716</v>
      </c>
      <c r="H70" s="103">
        <v>235</v>
      </c>
      <c r="I70" s="55">
        <f t="shared" ref="I70:I79" si="91">IFERROR(H70/G70,"-")</f>
        <v>0.32821229050279327</v>
      </c>
      <c r="J70" s="102">
        <v>943</v>
      </c>
      <c r="K70" s="103">
        <v>489</v>
      </c>
      <c r="L70" s="55">
        <f t="shared" ref="L70:L79" si="92">IFERROR(K70/J70,"-")</f>
        <v>0.51855779427359494</v>
      </c>
      <c r="M70" s="102">
        <v>943</v>
      </c>
      <c r="N70" s="103">
        <v>97</v>
      </c>
      <c r="O70" s="55">
        <f t="shared" ref="O70:O79" si="93">IFERROR(N70/M70,"-")</f>
        <v>0.10286320254506894</v>
      </c>
      <c r="P70" s="102">
        <v>943</v>
      </c>
      <c r="Q70" s="103">
        <v>139</v>
      </c>
      <c r="R70" s="55">
        <f t="shared" ref="R70:R79" si="94">IFERROR(Q70/P70,"-")</f>
        <v>0.14740190880169671</v>
      </c>
      <c r="S70" s="102">
        <v>943</v>
      </c>
      <c r="T70" s="103">
        <v>22</v>
      </c>
      <c r="U70" s="55">
        <f t="shared" ref="U70:U79" si="95">IFERROR(T70/S70,"-")</f>
        <v>2.3329798515376459E-2</v>
      </c>
      <c r="V70" s="102">
        <v>943</v>
      </c>
      <c r="W70" s="103">
        <v>462</v>
      </c>
      <c r="X70" s="55">
        <f t="shared" ref="X70:X79" si="96">IFERROR(W70/V70,"-")</f>
        <v>0.48992576882290562</v>
      </c>
      <c r="Y70" s="102">
        <v>870</v>
      </c>
      <c r="Z70" s="103">
        <v>301</v>
      </c>
      <c r="AA70" s="55">
        <f t="shared" ref="AA70:AA79" si="97">IFERROR(Z70/Y70,"-")</f>
        <v>0.34597701149425286</v>
      </c>
      <c r="AB70" s="102">
        <v>943</v>
      </c>
      <c r="AC70" s="103">
        <v>557</v>
      </c>
      <c r="AD70" s="55">
        <f t="shared" ref="AD70:AD79" si="98">IFERROR(AC70/AB70,"-")</f>
        <v>0.59066808059384945</v>
      </c>
      <c r="AE70" s="57"/>
      <c r="AF70" s="57"/>
      <c r="AG70" s="57"/>
      <c r="AH70" s="57"/>
      <c r="AI70" s="57"/>
      <c r="AJ70" s="57"/>
      <c r="AK70" s="57"/>
      <c r="AL70" s="57"/>
      <c r="AM70" s="57"/>
      <c r="AN70" s="57"/>
      <c r="AO70" s="57"/>
      <c r="AP70" s="57"/>
      <c r="AQ70" s="57"/>
      <c r="AR70" s="57"/>
      <c r="AS70" s="57"/>
      <c r="AT70" s="57"/>
      <c r="AU70" s="57"/>
      <c r="AV70" s="57"/>
      <c r="AW70" s="57"/>
    </row>
    <row r="71" spans="2:116" ht="13.5" customHeight="1">
      <c r="B71" s="54">
        <v>66</v>
      </c>
      <c r="C71" s="96" t="s">
        <v>5</v>
      </c>
      <c r="D71" s="102">
        <v>2208</v>
      </c>
      <c r="E71" s="103">
        <v>506</v>
      </c>
      <c r="F71" s="55">
        <f t="shared" si="90"/>
        <v>0.22916666666666666</v>
      </c>
      <c r="G71" s="102">
        <v>2198</v>
      </c>
      <c r="H71" s="103">
        <v>791</v>
      </c>
      <c r="I71" s="55">
        <f t="shared" si="91"/>
        <v>0.35987261146496813</v>
      </c>
      <c r="J71" s="102">
        <v>2208</v>
      </c>
      <c r="K71" s="103">
        <v>1323</v>
      </c>
      <c r="L71" s="55">
        <f t="shared" si="92"/>
        <v>0.59918478260869568</v>
      </c>
      <c r="M71" s="102">
        <v>2208</v>
      </c>
      <c r="N71" s="103">
        <v>223</v>
      </c>
      <c r="O71" s="55">
        <f t="shared" si="93"/>
        <v>0.10099637681159421</v>
      </c>
      <c r="P71" s="102">
        <v>2207</v>
      </c>
      <c r="Q71" s="103">
        <v>323</v>
      </c>
      <c r="R71" s="55">
        <f t="shared" si="94"/>
        <v>0.14635251472587221</v>
      </c>
      <c r="S71" s="102">
        <v>2207</v>
      </c>
      <c r="T71" s="103">
        <v>117</v>
      </c>
      <c r="U71" s="55">
        <f t="shared" si="95"/>
        <v>5.3013140009062078E-2</v>
      </c>
      <c r="V71" s="102">
        <v>2207</v>
      </c>
      <c r="W71" s="103">
        <v>1018</v>
      </c>
      <c r="X71" s="55">
        <f t="shared" si="96"/>
        <v>0.46125962845491619</v>
      </c>
      <c r="Y71" s="102">
        <v>2035</v>
      </c>
      <c r="Z71" s="103">
        <v>855</v>
      </c>
      <c r="AA71" s="55">
        <f t="shared" si="97"/>
        <v>0.42014742014742013</v>
      </c>
      <c r="AB71" s="102">
        <v>2207</v>
      </c>
      <c r="AC71" s="103">
        <v>1297</v>
      </c>
      <c r="AD71" s="55">
        <f t="shared" si="98"/>
        <v>0.58767557770729495</v>
      </c>
      <c r="AE71" s="57"/>
      <c r="AF71" s="57"/>
      <c r="AG71" s="57"/>
      <c r="AH71" s="57"/>
      <c r="AI71" s="57"/>
      <c r="AJ71" s="57"/>
      <c r="AK71" s="57"/>
      <c r="AL71" s="57"/>
      <c r="AM71" s="57"/>
      <c r="AN71" s="57"/>
      <c r="AO71" s="57"/>
      <c r="AP71" s="57"/>
      <c r="AQ71" s="57"/>
      <c r="AR71" s="57"/>
      <c r="AS71" s="57"/>
      <c r="AT71" s="57"/>
      <c r="AU71" s="57"/>
      <c r="AV71" s="57"/>
      <c r="AW71" s="57"/>
    </row>
    <row r="72" spans="2:116" ht="13.5" customHeight="1">
      <c r="B72" s="54">
        <v>67</v>
      </c>
      <c r="C72" s="96" t="s">
        <v>6</v>
      </c>
      <c r="D72" s="102">
        <v>379</v>
      </c>
      <c r="E72" s="103">
        <v>86</v>
      </c>
      <c r="F72" s="55">
        <f t="shared" si="90"/>
        <v>0.22691292875989447</v>
      </c>
      <c r="G72" s="102">
        <v>322</v>
      </c>
      <c r="H72" s="103">
        <v>112</v>
      </c>
      <c r="I72" s="55">
        <f t="shared" si="91"/>
        <v>0.34782608695652173</v>
      </c>
      <c r="J72" s="102">
        <v>379</v>
      </c>
      <c r="K72" s="103">
        <v>257</v>
      </c>
      <c r="L72" s="55">
        <f t="shared" si="92"/>
        <v>0.67810026385224276</v>
      </c>
      <c r="M72" s="102">
        <v>379</v>
      </c>
      <c r="N72" s="103">
        <v>71</v>
      </c>
      <c r="O72" s="55">
        <f t="shared" si="93"/>
        <v>0.18733509234828497</v>
      </c>
      <c r="P72" s="102">
        <v>379</v>
      </c>
      <c r="Q72" s="103">
        <v>60</v>
      </c>
      <c r="R72" s="55">
        <f t="shared" si="94"/>
        <v>0.15831134564643801</v>
      </c>
      <c r="S72" s="102">
        <v>379</v>
      </c>
      <c r="T72" s="103">
        <v>20</v>
      </c>
      <c r="U72" s="55">
        <f t="shared" si="95"/>
        <v>5.2770448548812667E-2</v>
      </c>
      <c r="V72" s="102">
        <v>379</v>
      </c>
      <c r="W72" s="103">
        <v>126</v>
      </c>
      <c r="X72" s="55">
        <f t="shared" si="96"/>
        <v>0.33245382585751981</v>
      </c>
      <c r="Y72" s="102">
        <v>325</v>
      </c>
      <c r="Z72" s="103">
        <v>137</v>
      </c>
      <c r="AA72" s="55">
        <f t="shared" si="97"/>
        <v>0.42153846153846153</v>
      </c>
      <c r="AB72" s="102">
        <v>379</v>
      </c>
      <c r="AC72" s="103">
        <v>251</v>
      </c>
      <c r="AD72" s="55">
        <f t="shared" si="98"/>
        <v>0.66226912928759896</v>
      </c>
      <c r="AE72" s="57"/>
      <c r="AF72" s="57"/>
      <c r="AG72" s="57"/>
      <c r="AH72" s="57"/>
      <c r="AI72" s="57"/>
      <c r="AJ72" s="57"/>
      <c r="AK72" s="57"/>
      <c r="AL72" s="57"/>
      <c r="AM72" s="57"/>
      <c r="AN72" s="57"/>
      <c r="AO72" s="57"/>
      <c r="AP72" s="57"/>
      <c r="AQ72" s="57"/>
      <c r="AR72" s="57"/>
      <c r="AS72" s="57"/>
      <c r="AT72" s="57"/>
      <c r="AU72" s="57"/>
      <c r="AV72" s="57"/>
      <c r="AW72" s="57"/>
    </row>
    <row r="73" spans="2:116" ht="13.5" customHeight="1">
      <c r="B73" s="54">
        <v>68</v>
      </c>
      <c r="C73" s="96" t="s">
        <v>52</v>
      </c>
      <c r="D73" s="102">
        <v>486</v>
      </c>
      <c r="E73" s="103">
        <v>134</v>
      </c>
      <c r="F73" s="55">
        <f t="shared" si="90"/>
        <v>0.27572016460905352</v>
      </c>
      <c r="G73" s="102">
        <v>7</v>
      </c>
      <c r="H73" s="103">
        <v>1</v>
      </c>
      <c r="I73" s="55">
        <f t="shared" si="91"/>
        <v>0.14285714285714285</v>
      </c>
      <c r="J73" s="102">
        <v>487</v>
      </c>
      <c r="K73" s="103">
        <v>340</v>
      </c>
      <c r="L73" s="55">
        <f t="shared" si="92"/>
        <v>0.69815195071868585</v>
      </c>
      <c r="M73" s="102">
        <v>487</v>
      </c>
      <c r="N73" s="103">
        <v>43</v>
      </c>
      <c r="O73" s="55">
        <f t="shared" si="93"/>
        <v>8.8295687885010271E-2</v>
      </c>
      <c r="P73" s="102">
        <v>487</v>
      </c>
      <c r="Q73" s="103">
        <v>90</v>
      </c>
      <c r="R73" s="55">
        <f t="shared" si="94"/>
        <v>0.18480492813141683</v>
      </c>
      <c r="S73" s="102">
        <v>487</v>
      </c>
      <c r="T73" s="103">
        <v>20</v>
      </c>
      <c r="U73" s="55">
        <f t="shared" si="95"/>
        <v>4.1067761806981518E-2</v>
      </c>
      <c r="V73" s="102">
        <v>487</v>
      </c>
      <c r="W73" s="103">
        <v>224</v>
      </c>
      <c r="X73" s="55">
        <f t="shared" si="96"/>
        <v>0.45995893223819301</v>
      </c>
      <c r="Y73" s="102">
        <v>393</v>
      </c>
      <c r="Z73" s="103">
        <v>160</v>
      </c>
      <c r="AA73" s="55">
        <f t="shared" si="97"/>
        <v>0.40712468193384221</v>
      </c>
      <c r="AB73" s="102">
        <v>487</v>
      </c>
      <c r="AC73" s="103">
        <v>297</v>
      </c>
      <c r="AD73" s="55">
        <f t="shared" si="98"/>
        <v>0.60985626283367556</v>
      </c>
      <c r="AE73" s="57"/>
      <c r="AF73" s="57"/>
      <c r="AG73" s="57"/>
      <c r="AH73" s="57"/>
      <c r="AI73" s="57"/>
      <c r="AJ73" s="57"/>
      <c r="AK73" s="57"/>
      <c r="AL73" s="57"/>
      <c r="AM73" s="57"/>
      <c r="AN73" s="57"/>
      <c r="AO73" s="57"/>
      <c r="AP73" s="57"/>
      <c r="AQ73" s="57"/>
      <c r="AR73" s="57"/>
      <c r="AS73" s="57"/>
      <c r="AT73" s="57"/>
      <c r="AU73" s="57"/>
      <c r="AV73" s="57"/>
      <c r="AW73" s="57"/>
    </row>
    <row r="74" spans="2:116" ht="13.5" customHeight="1">
      <c r="B74" s="54">
        <v>69</v>
      </c>
      <c r="C74" s="96" t="s">
        <v>53</v>
      </c>
      <c r="D74" s="102">
        <v>981</v>
      </c>
      <c r="E74" s="103">
        <v>218</v>
      </c>
      <c r="F74" s="55">
        <f t="shared" si="90"/>
        <v>0.22222222222222221</v>
      </c>
      <c r="G74" s="102">
        <v>255</v>
      </c>
      <c r="H74" s="103">
        <v>84</v>
      </c>
      <c r="I74" s="55">
        <f t="shared" si="91"/>
        <v>0.32941176470588235</v>
      </c>
      <c r="J74" s="102">
        <v>981</v>
      </c>
      <c r="K74" s="103">
        <v>601</v>
      </c>
      <c r="L74" s="55">
        <f t="shared" si="92"/>
        <v>0.6126401630988787</v>
      </c>
      <c r="M74" s="102">
        <v>981</v>
      </c>
      <c r="N74" s="103">
        <v>102</v>
      </c>
      <c r="O74" s="55">
        <f t="shared" si="93"/>
        <v>0.10397553516819572</v>
      </c>
      <c r="P74" s="102">
        <v>981</v>
      </c>
      <c r="Q74" s="103">
        <v>148</v>
      </c>
      <c r="R74" s="55">
        <f t="shared" si="94"/>
        <v>0.15086646279306828</v>
      </c>
      <c r="S74" s="102">
        <v>981</v>
      </c>
      <c r="T74" s="103">
        <v>42</v>
      </c>
      <c r="U74" s="55">
        <f t="shared" si="95"/>
        <v>4.2813455657492352E-2</v>
      </c>
      <c r="V74" s="102">
        <v>973</v>
      </c>
      <c r="W74" s="103">
        <v>407</v>
      </c>
      <c r="X74" s="55">
        <f t="shared" si="96"/>
        <v>0.41829393627954781</v>
      </c>
      <c r="Y74" s="102">
        <v>810</v>
      </c>
      <c r="Z74" s="103">
        <v>321</v>
      </c>
      <c r="AA74" s="55">
        <f t="shared" si="97"/>
        <v>0.39629629629629631</v>
      </c>
      <c r="AB74" s="102">
        <v>962</v>
      </c>
      <c r="AC74" s="103">
        <v>584</v>
      </c>
      <c r="AD74" s="55">
        <f t="shared" si="98"/>
        <v>0.6070686070686071</v>
      </c>
      <c r="AE74" s="57"/>
      <c r="AF74" s="57"/>
      <c r="AG74" s="57"/>
      <c r="AH74" s="57"/>
      <c r="AI74" s="57"/>
      <c r="AJ74" s="57"/>
      <c r="AK74" s="57"/>
      <c r="AL74" s="57"/>
      <c r="AM74" s="57"/>
      <c r="AN74" s="57"/>
      <c r="AO74" s="57"/>
      <c r="AP74" s="57"/>
      <c r="AQ74" s="57"/>
      <c r="AR74" s="57"/>
      <c r="AS74" s="57"/>
      <c r="AT74" s="57"/>
      <c r="AU74" s="57"/>
      <c r="AV74" s="57"/>
      <c r="AW74" s="57"/>
    </row>
    <row r="75" spans="2:116" ht="13.5" customHeight="1">
      <c r="B75" s="54">
        <v>70</v>
      </c>
      <c r="C75" s="96" t="s">
        <v>54</v>
      </c>
      <c r="D75" s="102">
        <v>228</v>
      </c>
      <c r="E75" s="103">
        <v>70</v>
      </c>
      <c r="F75" s="55">
        <f t="shared" si="90"/>
        <v>0.30701754385964913</v>
      </c>
      <c r="G75" s="102">
        <v>4</v>
      </c>
      <c r="H75" s="103">
        <v>2</v>
      </c>
      <c r="I75" s="55">
        <f t="shared" si="91"/>
        <v>0.5</v>
      </c>
      <c r="J75" s="102">
        <v>228</v>
      </c>
      <c r="K75" s="103">
        <v>138</v>
      </c>
      <c r="L75" s="55">
        <f t="shared" si="92"/>
        <v>0.60526315789473684</v>
      </c>
      <c r="M75" s="102">
        <v>228</v>
      </c>
      <c r="N75" s="103">
        <v>33</v>
      </c>
      <c r="O75" s="55">
        <f t="shared" si="93"/>
        <v>0.14473684210526316</v>
      </c>
      <c r="P75" s="102">
        <v>228</v>
      </c>
      <c r="Q75" s="103">
        <v>56</v>
      </c>
      <c r="R75" s="55">
        <f t="shared" si="94"/>
        <v>0.24561403508771928</v>
      </c>
      <c r="S75" s="102">
        <v>228</v>
      </c>
      <c r="T75" s="103">
        <v>17</v>
      </c>
      <c r="U75" s="55">
        <f t="shared" si="95"/>
        <v>7.4561403508771926E-2</v>
      </c>
      <c r="V75" s="102">
        <v>228</v>
      </c>
      <c r="W75" s="103">
        <v>82</v>
      </c>
      <c r="X75" s="55">
        <f t="shared" si="96"/>
        <v>0.35964912280701755</v>
      </c>
      <c r="Y75" s="102">
        <v>151</v>
      </c>
      <c r="Z75" s="103">
        <v>66</v>
      </c>
      <c r="AA75" s="55">
        <f t="shared" si="97"/>
        <v>0.4370860927152318</v>
      </c>
      <c r="AB75" s="102">
        <v>228</v>
      </c>
      <c r="AC75" s="103">
        <v>132</v>
      </c>
      <c r="AD75" s="55">
        <f t="shared" si="98"/>
        <v>0.57894736842105265</v>
      </c>
      <c r="AE75" s="57"/>
      <c r="AF75" s="57"/>
      <c r="AG75" s="57"/>
      <c r="AH75" s="57"/>
      <c r="AI75" s="57"/>
      <c r="AJ75" s="57"/>
      <c r="AK75" s="57"/>
      <c r="AL75" s="57"/>
      <c r="AM75" s="57"/>
      <c r="AN75" s="57"/>
      <c r="AO75" s="57"/>
      <c r="AP75" s="57"/>
      <c r="AQ75" s="57"/>
      <c r="AR75" s="57"/>
      <c r="AS75" s="57"/>
      <c r="AT75" s="57"/>
      <c r="AU75" s="57"/>
      <c r="AV75" s="57"/>
      <c r="AW75" s="57"/>
    </row>
    <row r="76" spans="2:116" ht="13.5" customHeight="1">
      <c r="B76" s="54">
        <v>71</v>
      </c>
      <c r="C76" s="96" t="s">
        <v>55</v>
      </c>
      <c r="D76" s="102">
        <v>331</v>
      </c>
      <c r="E76" s="103">
        <v>67</v>
      </c>
      <c r="F76" s="55">
        <f t="shared" si="90"/>
        <v>0.20241691842900303</v>
      </c>
      <c r="G76" s="102">
        <v>84</v>
      </c>
      <c r="H76" s="103">
        <v>32</v>
      </c>
      <c r="I76" s="55">
        <f t="shared" si="91"/>
        <v>0.38095238095238093</v>
      </c>
      <c r="J76" s="102">
        <v>331</v>
      </c>
      <c r="K76" s="103">
        <v>226</v>
      </c>
      <c r="L76" s="55">
        <f t="shared" si="92"/>
        <v>0.68277945619335345</v>
      </c>
      <c r="M76" s="102">
        <v>331</v>
      </c>
      <c r="N76" s="103">
        <v>58</v>
      </c>
      <c r="O76" s="55">
        <f t="shared" si="93"/>
        <v>0.17522658610271905</v>
      </c>
      <c r="P76" s="102">
        <v>330</v>
      </c>
      <c r="Q76" s="103">
        <v>52</v>
      </c>
      <c r="R76" s="55">
        <f t="shared" si="94"/>
        <v>0.15757575757575756</v>
      </c>
      <c r="S76" s="102">
        <v>330</v>
      </c>
      <c r="T76" s="103">
        <v>15</v>
      </c>
      <c r="U76" s="55">
        <f t="shared" si="95"/>
        <v>4.5454545454545456E-2</v>
      </c>
      <c r="V76" s="102">
        <v>330</v>
      </c>
      <c r="W76" s="103">
        <v>138</v>
      </c>
      <c r="X76" s="55">
        <f t="shared" si="96"/>
        <v>0.41818181818181815</v>
      </c>
      <c r="Y76" s="102">
        <v>287</v>
      </c>
      <c r="Z76" s="103">
        <v>124</v>
      </c>
      <c r="AA76" s="55">
        <f t="shared" si="97"/>
        <v>0.43205574912891986</v>
      </c>
      <c r="AB76" s="102">
        <v>330</v>
      </c>
      <c r="AC76" s="103">
        <v>202</v>
      </c>
      <c r="AD76" s="55">
        <f t="shared" si="98"/>
        <v>0.61212121212121207</v>
      </c>
      <c r="AE76" s="57"/>
      <c r="AF76" s="57"/>
      <c r="AG76" s="57"/>
      <c r="AH76" s="57"/>
      <c r="AI76" s="57"/>
      <c r="AJ76" s="57"/>
      <c r="AK76" s="57"/>
      <c r="AL76" s="57"/>
      <c r="AM76" s="57"/>
      <c r="AN76" s="57"/>
      <c r="AO76" s="57"/>
      <c r="AP76" s="57"/>
      <c r="AQ76" s="57"/>
      <c r="AR76" s="57"/>
      <c r="AS76" s="57"/>
      <c r="AT76" s="57"/>
      <c r="AU76" s="57"/>
      <c r="AV76" s="57"/>
      <c r="AW76" s="57"/>
    </row>
    <row r="77" spans="2:116" ht="13.5" customHeight="1">
      <c r="B77" s="54">
        <v>72</v>
      </c>
      <c r="C77" s="96" t="s">
        <v>31</v>
      </c>
      <c r="D77" s="102">
        <v>474</v>
      </c>
      <c r="E77" s="103">
        <v>108</v>
      </c>
      <c r="F77" s="55">
        <f t="shared" si="90"/>
        <v>0.22784810126582278</v>
      </c>
      <c r="G77" s="102">
        <v>351</v>
      </c>
      <c r="H77" s="103">
        <v>129</v>
      </c>
      <c r="I77" s="55">
        <f t="shared" si="91"/>
        <v>0.36752136752136755</v>
      </c>
      <c r="J77" s="102">
        <v>474</v>
      </c>
      <c r="K77" s="103">
        <v>255</v>
      </c>
      <c r="L77" s="55">
        <f t="shared" si="92"/>
        <v>0.53797468354430378</v>
      </c>
      <c r="M77" s="102">
        <v>474</v>
      </c>
      <c r="N77" s="103">
        <v>47</v>
      </c>
      <c r="O77" s="55">
        <f t="shared" si="93"/>
        <v>9.9156118143459912E-2</v>
      </c>
      <c r="P77" s="102">
        <v>474</v>
      </c>
      <c r="Q77" s="103">
        <v>84</v>
      </c>
      <c r="R77" s="55">
        <f t="shared" si="94"/>
        <v>0.17721518987341772</v>
      </c>
      <c r="S77" s="102">
        <v>474</v>
      </c>
      <c r="T77" s="103">
        <v>32</v>
      </c>
      <c r="U77" s="55">
        <f t="shared" si="95"/>
        <v>6.7510548523206745E-2</v>
      </c>
      <c r="V77" s="102">
        <v>474</v>
      </c>
      <c r="W77" s="103">
        <v>230</v>
      </c>
      <c r="X77" s="55">
        <f t="shared" si="96"/>
        <v>0.48523206751054854</v>
      </c>
      <c r="Y77" s="102">
        <v>399</v>
      </c>
      <c r="Z77" s="103">
        <v>155</v>
      </c>
      <c r="AA77" s="55">
        <f t="shared" si="97"/>
        <v>0.38847117794486213</v>
      </c>
      <c r="AB77" s="102">
        <v>474</v>
      </c>
      <c r="AC77" s="103">
        <v>293</v>
      </c>
      <c r="AD77" s="55">
        <f t="shared" si="98"/>
        <v>0.61814345991561181</v>
      </c>
      <c r="AE77" s="57"/>
      <c r="AF77" s="57"/>
      <c r="AG77" s="57"/>
      <c r="AH77" s="57"/>
      <c r="AI77" s="57"/>
      <c r="AJ77" s="57"/>
      <c r="AK77" s="57"/>
      <c r="AL77" s="57"/>
      <c r="AM77" s="57"/>
      <c r="AN77" s="57"/>
      <c r="AO77" s="57"/>
      <c r="AP77" s="57"/>
      <c r="AQ77" s="57"/>
      <c r="AR77" s="57"/>
      <c r="AS77" s="57"/>
      <c r="AT77" s="57"/>
      <c r="AU77" s="57"/>
      <c r="AV77" s="57"/>
      <c r="AW77" s="57"/>
    </row>
    <row r="78" spans="2:116" ht="13.5" customHeight="1">
      <c r="B78" s="54">
        <v>73</v>
      </c>
      <c r="C78" s="96" t="s">
        <v>32</v>
      </c>
      <c r="D78" s="102">
        <v>764</v>
      </c>
      <c r="E78" s="103">
        <v>190</v>
      </c>
      <c r="F78" s="55">
        <f t="shared" si="90"/>
        <v>0.2486910994764398</v>
      </c>
      <c r="G78" s="102">
        <v>348</v>
      </c>
      <c r="H78" s="103">
        <v>137</v>
      </c>
      <c r="I78" s="55">
        <f t="shared" si="91"/>
        <v>0.39367816091954022</v>
      </c>
      <c r="J78" s="102">
        <v>764</v>
      </c>
      <c r="K78" s="103">
        <v>455</v>
      </c>
      <c r="L78" s="55">
        <f t="shared" si="92"/>
        <v>0.59554973821989532</v>
      </c>
      <c r="M78" s="102">
        <v>764</v>
      </c>
      <c r="N78" s="103">
        <v>90</v>
      </c>
      <c r="O78" s="55">
        <f t="shared" si="93"/>
        <v>0.11780104712041885</v>
      </c>
      <c r="P78" s="102">
        <v>764</v>
      </c>
      <c r="Q78" s="103">
        <v>122</v>
      </c>
      <c r="R78" s="55">
        <f t="shared" si="94"/>
        <v>0.15968586387434555</v>
      </c>
      <c r="S78" s="102">
        <v>764</v>
      </c>
      <c r="T78" s="103">
        <v>42</v>
      </c>
      <c r="U78" s="55">
        <f t="shared" si="95"/>
        <v>5.4973821989528798E-2</v>
      </c>
      <c r="V78" s="102">
        <v>764</v>
      </c>
      <c r="W78" s="103">
        <v>285</v>
      </c>
      <c r="X78" s="55">
        <f t="shared" si="96"/>
        <v>0.37303664921465968</v>
      </c>
      <c r="Y78" s="102">
        <v>711</v>
      </c>
      <c r="Z78" s="103">
        <v>299</v>
      </c>
      <c r="AA78" s="55">
        <f t="shared" si="97"/>
        <v>0.42053445850914206</v>
      </c>
      <c r="AB78" s="102">
        <v>764</v>
      </c>
      <c r="AC78" s="103">
        <v>488</v>
      </c>
      <c r="AD78" s="55">
        <f t="shared" si="98"/>
        <v>0.63874345549738221</v>
      </c>
      <c r="AE78" s="57"/>
      <c r="AF78" s="57"/>
      <c r="AG78" s="57"/>
      <c r="AH78" s="57"/>
      <c r="AI78" s="57"/>
      <c r="AJ78" s="57"/>
      <c r="AK78" s="57"/>
      <c r="AL78" s="57"/>
      <c r="AM78" s="57"/>
      <c r="AN78" s="57"/>
      <c r="AO78" s="57"/>
      <c r="AP78" s="57"/>
      <c r="AQ78" s="57"/>
      <c r="AR78" s="57"/>
      <c r="AS78" s="57"/>
      <c r="AT78" s="57"/>
      <c r="AU78" s="57"/>
      <c r="AV78" s="57"/>
      <c r="AW78" s="57"/>
    </row>
    <row r="79" spans="2:116" ht="13.5" customHeight="1" thickBot="1">
      <c r="B79" s="54">
        <v>74</v>
      </c>
      <c r="C79" s="96" t="s">
        <v>33</v>
      </c>
      <c r="D79" s="102">
        <v>417</v>
      </c>
      <c r="E79" s="103">
        <v>104</v>
      </c>
      <c r="F79" s="55">
        <f t="shared" si="90"/>
        <v>0.24940047961630696</v>
      </c>
      <c r="G79" s="102">
        <v>72</v>
      </c>
      <c r="H79" s="103">
        <v>39</v>
      </c>
      <c r="I79" s="55">
        <f t="shared" si="91"/>
        <v>0.54166666666666663</v>
      </c>
      <c r="J79" s="102">
        <v>417</v>
      </c>
      <c r="K79" s="103">
        <v>186</v>
      </c>
      <c r="L79" s="55">
        <f t="shared" si="92"/>
        <v>0.4460431654676259</v>
      </c>
      <c r="M79" s="102">
        <v>417</v>
      </c>
      <c r="N79" s="103">
        <v>34</v>
      </c>
      <c r="O79" s="55">
        <f t="shared" si="93"/>
        <v>8.1534772182254203E-2</v>
      </c>
      <c r="P79" s="102">
        <v>417</v>
      </c>
      <c r="Q79" s="103">
        <v>61</v>
      </c>
      <c r="R79" s="55">
        <f t="shared" si="94"/>
        <v>0.14628297362110312</v>
      </c>
      <c r="S79" s="102">
        <v>417</v>
      </c>
      <c r="T79" s="103">
        <v>22</v>
      </c>
      <c r="U79" s="55">
        <f t="shared" si="95"/>
        <v>5.2757793764988008E-2</v>
      </c>
      <c r="V79" s="102">
        <v>417</v>
      </c>
      <c r="W79" s="103">
        <v>189</v>
      </c>
      <c r="X79" s="55">
        <f t="shared" si="96"/>
        <v>0.45323741007194246</v>
      </c>
      <c r="Y79" s="102">
        <v>383</v>
      </c>
      <c r="Z79" s="103">
        <v>143</v>
      </c>
      <c r="AA79" s="55">
        <f t="shared" si="97"/>
        <v>0.37336814621409919</v>
      </c>
      <c r="AB79" s="102">
        <v>417</v>
      </c>
      <c r="AC79" s="103">
        <v>275</v>
      </c>
      <c r="AD79" s="55">
        <f t="shared" si="98"/>
        <v>0.65947242206235013</v>
      </c>
      <c r="AE79" s="57"/>
      <c r="AF79" s="57"/>
      <c r="AG79" s="57"/>
      <c r="AH79" s="57"/>
      <c r="AI79" s="57"/>
      <c r="AJ79" s="57"/>
      <c r="AK79" s="57"/>
      <c r="AL79" s="57"/>
      <c r="AM79" s="57"/>
      <c r="AN79" s="57"/>
      <c r="AO79" s="57"/>
      <c r="AP79" s="57"/>
      <c r="AQ79" s="57"/>
      <c r="AR79" s="57"/>
      <c r="AS79" s="57"/>
      <c r="AT79" s="57"/>
      <c r="AU79" s="57"/>
      <c r="AV79" s="57"/>
      <c r="AW79" s="57"/>
    </row>
    <row r="80" spans="2:116" ht="13.5" customHeight="1" thickTop="1">
      <c r="B80" s="263" t="s">
        <v>184</v>
      </c>
      <c r="C80" s="264"/>
      <c r="D80" s="119">
        <f>地区別_有所見者割合!D14</f>
        <v>232816</v>
      </c>
      <c r="E80" s="120">
        <f>地区別_有所見者割合!E14</f>
        <v>55241</v>
      </c>
      <c r="F80" s="121">
        <f>地区別_有所見者割合!F14</f>
        <v>0.23727321146312969</v>
      </c>
      <c r="G80" s="119">
        <f>地区別_有所見者割合!G14</f>
        <v>85517</v>
      </c>
      <c r="H80" s="120">
        <f>地区別_有所見者割合!H14</f>
        <v>31457</v>
      </c>
      <c r="I80" s="121">
        <f>地区別_有所見者割合!I14</f>
        <v>0.3678449898850521</v>
      </c>
      <c r="J80" s="119">
        <f>地区別_有所見者割合!J14</f>
        <v>232892</v>
      </c>
      <c r="K80" s="120">
        <f>地区別_有所見者割合!K14</f>
        <v>145885</v>
      </c>
      <c r="L80" s="121">
        <f>地区別_有所見者割合!L14</f>
        <v>0.62640623121446848</v>
      </c>
      <c r="M80" s="119">
        <f>地区別_有所見者割合!M14</f>
        <v>232885</v>
      </c>
      <c r="N80" s="120">
        <f>地区別_有所見者割合!N14</f>
        <v>32217</v>
      </c>
      <c r="O80" s="121">
        <f>地区別_有所見者割合!O14</f>
        <v>0.1383386650063336</v>
      </c>
      <c r="P80" s="119">
        <f>地区別_有所見者割合!P14</f>
        <v>232883</v>
      </c>
      <c r="Q80" s="120">
        <f>地区別_有所見者割合!Q14</f>
        <v>38619</v>
      </c>
      <c r="R80" s="121">
        <f>地区別_有所見者割合!R14</f>
        <v>0.16583005200036069</v>
      </c>
      <c r="S80" s="119">
        <f>地区別_有所見者割合!S14</f>
        <v>232882</v>
      </c>
      <c r="T80" s="120">
        <f>地区別_有所見者割合!T14</f>
        <v>11198</v>
      </c>
      <c r="U80" s="121">
        <f>地区別_有所見者割合!U14</f>
        <v>4.8084437612181279E-2</v>
      </c>
      <c r="V80" s="119">
        <f>地区別_有所見者割合!V14</f>
        <v>232799</v>
      </c>
      <c r="W80" s="120">
        <f>地区別_有所見者割合!W14</f>
        <v>99638</v>
      </c>
      <c r="X80" s="121">
        <f>地区別_有所見者割合!X14</f>
        <v>0.42800012027543072</v>
      </c>
      <c r="Y80" s="119">
        <f>地区別_有所見者割合!Y14</f>
        <v>202406</v>
      </c>
      <c r="Z80" s="120">
        <f>地区別_有所見者割合!Z14</f>
        <v>83774</v>
      </c>
      <c r="AA80" s="121">
        <f>地区別_有所見者割合!AA14</f>
        <v>0.41389089256247347</v>
      </c>
      <c r="AB80" s="119">
        <f>地区別_有所見者割合!AB14</f>
        <v>232754</v>
      </c>
      <c r="AC80" s="120">
        <f>地区別_有所見者割合!AC14</f>
        <v>149607</v>
      </c>
      <c r="AD80" s="121">
        <f>地区別_有所見者割合!AD14</f>
        <v>0.64276876015020146</v>
      </c>
      <c r="AE80" s="57"/>
      <c r="AF80" s="57"/>
      <c r="AG80" s="57"/>
      <c r="AH80" s="57"/>
      <c r="AI80" s="57"/>
      <c r="AJ80" s="57"/>
      <c r="AK80" s="57"/>
      <c r="AL80" s="57"/>
      <c r="AM80" s="57"/>
      <c r="AN80" s="57"/>
      <c r="AO80" s="57"/>
      <c r="AP80" s="57"/>
      <c r="AQ80" s="57"/>
      <c r="AR80" s="57"/>
      <c r="AS80" s="57"/>
      <c r="AT80" s="57"/>
      <c r="AU80" s="57"/>
      <c r="AV80" s="57"/>
      <c r="AW80" s="57"/>
      <c r="DL80" s="60"/>
    </row>
    <row r="81" spans="2:116">
      <c r="B81" s="56"/>
      <c r="DL81"/>
    </row>
    <row r="82" spans="2:116">
      <c r="DL82"/>
    </row>
    <row r="83" spans="2:116">
      <c r="AF83" s="205" t="s">
        <v>312</v>
      </c>
      <c r="DL83"/>
    </row>
    <row r="84" spans="2:116">
      <c r="AF84" s="274"/>
      <c r="AG84" s="275" t="s">
        <v>165</v>
      </c>
      <c r="AH84" s="274" t="s">
        <v>81</v>
      </c>
      <c r="AI84" s="274"/>
      <c r="AJ84" s="274"/>
      <c r="AK84" s="274" t="s">
        <v>82</v>
      </c>
      <c r="AL84" s="274"/>
      <c r="AM84" s="274"/>
      <c r="AN84" s="274" t="s">
        <v>83</v>
      </c>
      <c r="AO84" s="274"/>
      <c r="AP84" s="274"/>
      <c r="AQ84" s="274" t="s">
        <v>84</v>
      </c>
      <c r="AR84" s="274"/>
      <c r="AS84" s="274"/>
      <c r="AT84" s="274" t="s">
        <v>85</v>
      </c>
      <c r="AU84" s="274"/>
      <c r="AV84" s="274"/>
      <c r="AW84" s="274" t="s">
        <v>86</v>
      </c>
      <c r="AX84" s="274"/>
      <c r="AY84" s="274"/>
      <c r="AZ84" s="274" t="s">
        <v>87</v>
      </c>
      <c r="BA84" s="274"/>
      <c r="BB84" s="274"/>
      <c r="BC84" s="274" t="s">
        <v>88</v>
      </c>
      <c r="BD84" s="274"/>
      <c r="BE84" s="274"/>
      <c r="BF84" s="274" t="s">
        <v>225</v>
      </c>
      <c r="BG84" s="274"/>
      <c r="BH84" s="274"/>
      <c r="DL84"/>
    </row>
    <row r="85" spans="2:116">
      <c r="AF85" s="274"/>
      <c r="AG85" s="275"/>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c r="BD85" s="274"/>
      <c r="BE85" s="274"/>
      <c r="BF85" s="274"/>
      <c r="BG85" s="274"/>
      <c r="BH85" s="274"/>
      <c r="DL85"/>
    </row>
    <row r="86" spans="2:116" ht="45">
      <c r="AF86" s="274"/>
      <c r="AG86" s="275"/>
      <c r="AH86" s="211" t="s">
        <v>80</v>
      </c>
      <c r="AI86" s="211" t="s">
        <v>73</v>
      </c>
      <c r="AJ86" s="213" t="s">
        <v>231</v>
      </c>
      <c r="AK86" s="211" t="s">
        <v>80</v>
      </c>
      <c r="AL86" s="211" t="s">
        <v>73</v>
      </c>
      <c r="AM86" s="213" t="s">
        <v>231</v>
      </c>
      <c r="AN86" s="211" t="s">
        <v>80</v>
      </c>
      <c r="AO86" s="211" t="s">
        <v>73</v>
      </c>
      <c r="AP86" s="213" t="s">
        <v>231</v>
      </c>
      <c r="AQ86" s="211" t="s">
        <v>80</v>
      </c>
      <c r="AR86" s="211" t="s">
        <v>73</v>
      </c>
      <c r="AS86" s="213" t="s">
        <v>231</v>
      </c>
      <c r="AT86" s="211" t="s">
        <v>80</v>
      </c>
      <c r="AU86" s="211" t="s">
        <v>73</v>
      </c>
      <c r="AV86" s="213" t="s">
        <v>231</v>
      </c>
      <c r="AW86" s="211" t="s">
        <v>80</v>
      </c>
      <c r="AX86" s="211" t="s">
        <v>73</v>
      </c>
      <c r="AY86" s="213" t="s">
        <v>231</v>
      </c>
      <c r="AZ86" s="211" t="s">
        <v>80</v>
      </c>
      <c r="BA86" s="211" t="s">
        <v>73</v>
      </c>
      <c r="BB86" s="213" t="s">
        <v>231</v>
      </c>
      <c r="BC86" s="211" t="s">
        <v>80</v>
      </c>
      <c r="BD86" s="211" t="s">
        <v>73</v>
      </c>
      <c r="BE86" s="213" t="s">
        <v>231</v>
      </c>
      <c r="BF86" s="211" t="s">
        <v>80</v>
      </c>
      <c r="BG86" s="211" t="s">
        <v>73</v>
      </c>
      <c r="BH86" s="213" t="s">
        <v>231</v>
      </c>
      <c r="DL86"/>
    </row>
    <row r="87" spans="2:116">
      <c r="AF87" s="212">
        <v>1</v>
      </c>
      <c r="AG87" s="47" t="s">
        <v>57</v>
      </c>
      <c r="AH87" s="204">
        <v>37580</v>
      </c>
      <c r="AI87" s="204">
        <v>9506</v>
      </c>
      <c r="AJ87" s="150">
        <v>0.25295369877594465</v>
      </c>
      <c r="AK87" s="204">
        <v>11249</v>
      </c>
      <c r="AL87" s="204">
        <v>4111</v>
      </c>
      <c r="AM87" s="150">
        <v>0.36545470708507422</v>
      </c>
      <c r="AN87" s="204">
        <v>37582</v>
      </c>
      <c r="AO87" s="204">
        <v>23333</v>
      </c>
      <c r="AP87" s="150">
        <v>0.62085572880634343</v>
      </c>
      <c r="AQ87" s="204">
        <v>37578</v>
      </c>
      <c r="AR87" s="204">
        <v>4980</v>
      </c>
      <c r="AS87" s="150">
        <v>0.13252434935334503</v>
      </c>
      <c r="AT87" s="204">
        <v>37584</v>
      </c>
      <c r="AU87" s="204">
        <v>6652</v>
      </c>
      <c r="AV87" s="150">
        <v>0.17699020859940401</v>
      </c>
      <c r="AW87" s="204">
        <v>37584</v>
      </c>
      <c r="AX87" s="204">
        <v>1909</v>
      </c>
      <c r="AY87" s="150">
        <v>5.0792890591741163E-2</v>
      </c>
      <c r="AZ87" s="204">
        <v>37554</v>
      </c>
      <c r="BA87" s="204">
        <v>16152</v>
      </c>
      <c r="BB87" s="150">
        <v>0.43010065505671835</v>
      </c>
      <c r="BC87" s="204">
        <v>31799</v>
      </c>
      <c r="BD87" s="204">
        <v>12749</v>
      </c>
      <c r="BE87" s="150">
        <v>0.40092455737601812</v>
      </c>
      <c r="BF87" s="204">
        <v>37575</v>
      </c>
      <c r="BG87" s="204">
        <v>22194</v>
      </c>
      <c r="BH87" s="150">
        <v>0.59065868263473054</v>
      </c>
      <c r="DL87"/>
    </row>
    <row r="88" spans="2:116">
      <c r="AF88" s="212">
        <v>2</v>
      </c>
      <c r="AG88" s="47" t="s">
        <v>131</v>
      </c>
      <c r="AH88" s="204">
        <v>1569</v>
      </c>
      <c r="AI88" s="204">
        <v>385</v>
      </c>
      <c r="AJ88" s="150">
        <v>0.24537922243467178</v>
      </c>
      <c r="AK88" s="204">
        <v>512</v>
      </c>
      <c r="AL88" s="204">
        <v>201</v>
      </c>
      <c r="AM88" s="150">
        <v>0.392578125</v>
      </c>
      <c r="AN88" s="204">
        <v>1569</v>
      </c>
      <c r="AO88" s="204">
        <v>886</v>
      </c>
      <c r="AP88" s="150">
        <v>0.56469088591459526</v>
      </c>
      <c r="AQ88" s="204">
        <v>1569</v>
      </c>
      <c r="AR88" s="204">
        <v>169</v>
      </c>
      <c r="AS88" s="150">
        <v>0.1077119184193754</v>
      </c>
      <c r="AT88" s="204">
        <v>1569</v>
      </c>
      <c r="AU88" s="204">
        <v>270</v>
      </c>
      <c r="AV88" s="150">
        <v>0.17208413001912046</v>
      </c>
      <c r="AW88" s="204">
        <v>1569</v>
      </c>
      <c r="AX88" s="204">
        <v>73</v>
      </c>
      <c r="AY88" s="150">
        <v>4.6526449968132572E-2</v>
      </c>
      <c r="AZ88" s="204">
        <v>1569</v>
      </c>
      <c r="BA88" s="204">
        <v>689</v>
      </c>
      <c r="BB88" s="150">
        <v>0.43913320586360738</v>
      </c>
      <c r="BC88" s="204">
        <v>1404</v>
      </c>
      <c r="BD88" s="204">
        <v>541</v>
      </c>
      <c r="BE88" s="150">
        <v>0.38532763532763531</v>
      </c>
      <c r="BF88" s="204">
        <v>1568</v>
      </c>
      <c r="BG88" s="204">
        <v>897</v>
      </c>
      <c r="BH88" s="150">
        <v>0.57206632653061229</v>
      </c>
      <c r="DL88"/>
    </row>
    <row r="89" spans="2:116">
      <c r="AF89" s="212">
        <v>3</v>
      </c>
      <c r="AG89" s="47" t="s">
        <v>132</v>
      </c>
      <c r="AH89" s="204">
        <v>1054</v>
      </c>
      <c r="AI89" s="204">
        <v>283</v>
      </c>
      <c r="AJ89" s="150">
        <v>0.26850094876660341</v>
      </c>
      <c r="AK89" s="204">
        <v>545</v>
      </c>
      <c r="AL89" s="204">
        <v>192</v>
      </c>
      <c r="AM89" s="150">
        <v>0.3522935779816514</v>
      </c>
      <c r="AN89" s="204">
        <v>1054</v>
      </c>
      <c r="AO89" s="204">
        <v>672</v>
      </c>
      <c r="AP89" s="150">
        <v>0.63757115749525617</v>
      </c>
      <c r="AQ89" s="204">
        <v>1054</v>
      </c>
      <c r="AR89" s="204">
        <v>131</v>
      </c>
      <c r="AS89" s="150">
        <v>0.12428842504743833</v>
      </c>
      <c r="AT89" s="204">
        <v>1054</v>
      </c>
      <c r="AU89" s="204">
        <v>234</v>
      </c>
      <c r="AV89" s="150">
        <v>0.22201138519924099</v>
      </c>
      <c r="AW89" s="204">
        <v>1054</v>
      </c>
      <c r="AX89" s="204">
        <v>60</v>
      </c>
      <c r="AY89" s="150">
        <v>5.6925996204933584E-2</v>
      </c>
      <c r="AZ89" s="204">
        <v>1054</v>
      </c>
      <c r="BA89" s="204">
        <v>482</v>
      </c>
      <c r="BB89" s="150">
        <v>0.45730550284629978</v>
      </c>
      <c r="BC89" s="204">
        <v>864</v>
      </c>
      <c r="BD89" s="204">
        <v>364</v>
      </c>
      <c r="BE89" s="150">
        <v>0.42129629629629628</v>
      </c>
      <c r="BF89" s="204">
        <v>1054</v>
      </c>
      <c r="BG89" s="204">
        <v>608</v>
      </c>
      <c r="BH89" s="150">
        <v>0.57685009487666039</v>
      </c>
      <c r="DL89"/>
    </row>
    <row r="90" spans="2:116">
      <c r="AF90" s="212">
        <v>4</v>
      </c>
      <c r="AG90" s="47" t="s">
        <v>133</v>
      </c>
      <c r="AH90" s="204">
        <v>1333</v>
      </c>
      <c r="AI90" s="204">
        <v>409</v>
      </c>
      <c r="AJ90" s="150">
        <v>0.30682670667666917</v>
      </c>
      <c r="AK90" s="204">
        <v>273</v>
      </c>
      <c r="AL90" s="204">
        <v>105</v>
      </c>
      <c r="AM90" s="150">
        <v>0.38461538461538464</v>
      </c>
      <c r="AN90" s="204">
        <v>1333</v>
      </c>
      <c r="AO90" s="204">
        <v>869</v>
      </c>
      <c r="AP90" s="150">
        <v>0.65191297824456118</v>
      </c>
      <c r="AQ90" s="204">
        <v>1333</v>
      </c>
      <c r="AR90" s="204">
        <v>210</v>
      </c>
      <c r="AS90" s="150">
        <v>0.15753938484621155</v>
      </c>
      <c r="AT90" s="204">
        <v>1333</v>
      </c>
      <c r="AU90" s="204">
        <v>255</v>
      </c>
      <c r="AV90" s="150">
        <v>0.19129782445611404</v>
      </c>
      <c r="AW90" s="204">
        <v>1333</v>
      </c>
      <c r="AX90" s="204">
        <v>76</v>
      </c>
      <c r="AY90" s="150">
        <v>5.7014253563390849E-2</v>
      </c>
      <c r="AZ90" s="204">
        <v>1332</v>
      </c>
      <c r="BA90" s="204">
        <v>515</v>
      </c>
      <c r="BB90" s="150">
        <v>0.38663663663663661</v>
      </c>
      <c r="BC90" s="204">
        <v>1246</v>
      </c>
      <c r="BD90" s="204">
        <v>554</v>
      </c>
      <c r="BE90" s="150">
        <v>0.4446227929373997</v>
      </c>
      <c r="BF90" s="204">
        <v>1331</v>
      </c>
      <c r="BG90" s="204">
        <v>817</v>
      </c>
      <c r="BH90" s="150">
        <v>0.61382419233658903</v>
      </c>
    </row>
    <row r="91" spans="2:116">
      <c r="AF91" s="212">
        <v>5</v>
      </c>
      <c r="AG91" s="47" t="s">
        <v>134</v>
      </c>
      <c r="AH91" s="204">
        <v>598</v>
      </c>
      <c r="AI91" s="204">
        <v>147</v>
      </c>
      <c r="AJ91" s="150">
        <v>0.24581939799331104</v>
      </c>
      <c r="AK91" s="204">
        <v>251</v>
      </c>
      <c r="AL91" s="204">
        <v>83</v>
      </c>
      <c r="AM91" s="150">
        <v>0.33067729083665337</v>
      </c>
      <c r="AN91" s="204">
        <v>598</v>
      </c>
      <c r="AO91" s="204">
        <v>398</v>
      </c>
      <c r="AP91" s="150">
        <v>0.66555183946488294</v>
      </c>
      <c r="AQ91" s="204">
        <v>598</v>
      </c>
      <c r="AR91" s="204">
        <v>91</v>
      </c>
      <c r="AS91" s="150">
        <v>0.15217391304347827</v>
      </c>
      <c r="AT91" s="204">
        <v>598</v>
      </c>
      <c r="AU91" s="204">
        <v>113</v>
      </c>
      <c r="AV91" s="150">
        <v>0.18896321070234115</v>
      </c>
      <c r="AW91" s="204">
        <v>598</v>
      </c>
      <c r="AX91" s="204">
        <v>30</v>
      </c>
      <c r="AY91" s="150">
        <v>5.016722408026756E-2</v>
      </c>
      <c r="AZ91" s="204">
        <v>597</v>
      </c>
      <c r="BA91" s="204">
        <v>267</v>
      </c>
      <c r="BB91" s="150">
        <v>0.44723618090452261</v>
      </c>
      <c r="BC91" s="204">
        <v>510</v>
      </c>
      <c r="BD91" s="204">
        <v>196</v>
      </c>
      <c r="BE91" s="150">
        <v>0.3843137254901961</v>
      </c>
      <c r="BF91" s="204">
        <v>598</v>
      </c>
      <c r="BG91" s="204">
        <v>333</v>
      </c>
      <c r="BH91" s="150">
        <v>0.55685618729096986</v>
      </c>
    </row>
    <row r="92" spans="2:116">
      <c r="AF92" s="212">
        <v>6</v>
      </c>
      <c r="AG92" s="47" t="s">
        <v>135</v>
      </c>
      <c r="AH92" s="204">
        <v>960</v>
      </c>
      <c r="AI92" s="204">
        <v>245</v>
      </c>
      <c r="AJ92" s="150">
        <v>0.25520833333333331</v>
      </c>
      <c r="AK92" s="204">
        <v>438</v>
      </c>
      <c r="AL92" s="204">
        <v>148</v>
      </c>
      <c r="AM92" s="150">
        <v>0.33789954337899542</v>
      </c>
      <c r="AN92" s="204">
        <v>960</v>
      </c>
      <c r="AO92" s="204">
        <v>555</v>
      </c>
      <c r="AP92" s="150">
        <v>0.578125</v>
      </c>
      <c r="AQ92" s="204">
        <v>960</v>
      </c>
      <c r="AR92" s="204">
        <v>122</v>
      </c>
      <c r="AS92" s="150">
        <v>0.12708333333333333</v>
      </c>
      <c r="AT92" s="204">
        <v>960</v>
      </c>
      <c r="AU92" s="204">
        <v>197</v>
      </c>
      <c r="AV92" s="150">
        <v>0.20520833333333333</v>
      </c>
      <c r="AW92" s="204">
        <v>960</v>
      </c>
      <c r="AX92" s="204">
        <v>64</v>
      </c>
      <c r="AY92" s="150">
        <v>6.6666666666666666E-2</v>
      </c>
      <c r="AZ92" s="204">
        <v>960</v>
      </c>
      <c r="BA92" s="204">
        <v>417</v>
      </c>
      <c r="BB92" s="150">
        <v>0.43437500000000001</v>
      </c>
      <c r="BC92" s="204">
        <v>761</v>
      </c>
      <c r="BD92" s="204">
        <v>345</v>
      </c>
      <c r="BE92" s="150">
        <v>0.45335085413929038</v>
      </c>
      <c r="BF92" s="204">
        <v>960</v>
      </c>
      <c r="BG92" s="204">
        <v>575</v>
      </c>
      <c r="BH92" s="150">
        <v>0.59895833333333337</v>
      </c>
    </row>
    <row r="93" spans="2:116">
      <c r="AF93" s="212">
        <v>7</v>
      </c>
      <c r="AG93" s="47" t="s">
        <v>136</v>
      </c>
      <c r="AH93" s="204">
        <v>1308</v>
      </c>
      <c r="AI93" s="204">
        <v>398</v>
      </c>
      <c r="AJ93" s="150">
        <v>0.30428134556574926</v>
      </c>
      <c r="AK93" s="204">
        <v>676</v>
      </c>
      <c r="AL93" s="204">
        <v>269</v>
      </c>
      <c r="AM93" s="150">
        <v>0.39792899408284022</v>
      </c>
      <c r="AN93" s="204">
        <v>1308</v>
      </c>
      <c r="AO93" s="204">
        <v>740</v>
      </c>
      <c r="AP93" s="150">
        <v>0.56574923547400613</v>
      </c>
      <c r="AQ93" s="204">
        <v>1308</v>
      </c>
      <c r="AR93" s="204">
        <v>143</v>
      </c>
      <c r="AS93" s="150">
        <v>0.10932721712538226</v>
      </c>
      <c r="AT93" s="204">
        <v>1308</v>
      </c>
      <c r="AU93" s="204">
        <v>247</v>
      </c>
      <c r="AV93" s="150">
        <v>0.18883792048929662</v>
      </c>
      <c r="AW93" s="204">
        <v>1308</v>
      </c>
      <c r="AX93" s="204">
        <v>80</v>
      </c>
      <c r="AY93" s="150">
        <v>6.1162079510703363E-2</v>
      </c>
      <c r="AZ93" s="204">
        <v>1308</v>
      </c>
      <c r="BA93" s="204">
        <v>580</v>
      </c>
      <c r="BB93" s="150">
        <v>0.44342507645259938</v>
      </c>
      <c r="BC93" s="204">
        <v>1016</v>
      </c>
      <c r="BD93" s="204">
        <v>429</v>
      </c>
      <c r="BE93" s="150">
        <v>0.422244094488189</v>
      </c>
      <c r="BF93" s="204">
        <v>1307</v>
      </c>
      <c r="BG93" s="204">
        <v>770</v>
      </c>
      <c r="BH93" s="150">
        <v>0.58913542463657231</v>
      </c>
    </row>
    <row r="94" spans="2:116">
      <c r="AF94" s="212">
        <v>8</v>
      </c>
      <c r="AG94" s="47" t="s">
        <v>58</v>
      </c>
      <c r="AH94" s="204">
        <v>791</v>
      </c>
      <c r="AI94" s="204">
        <v>167</v>
      </c>
      <c r="AJ94" s="150">
        <v>0.2111251580278129</v>
      </c>
      <c r="AK94" s="204">
        <v>193</v>
      </c>
      <c r="AL94" s="204">
        <v>55</v>
      </c>
      <c r="AM94" s="150">
        <v>0.28497409326424872</v>
      </c>
      <c r="AN94" s="204">
        <v>791</v>
      </c>
      <c r="AO94" s="204">
        <v>483</v>
      </c>
      <c r="AP94" s="150">
        <v>0.61061946902654862</v>
      </c>
      <c r="AQ94" s="204">
        <v>790</v>
      </c>
      <c r="AR94" s="204">
        <v>137</v>
      </c>
      <c r="AS94" s="150">
        <v>0.17341772151898735</v>
      </c>
      <c r="AT94" s="204">
        <v>791</v>
      </c>
      <c r="AU94" s="204">
        <v>114</v>
      </c>
      <c r="AV94" s="150">
        <v>0.14412136536030343</v>
      </c>
      <c r="AW94" s="204">
        <v>791</v>
      </c>
      <c r="AX94" s="204">
        <v>33</v>
      </c>
      <c r="AY94" s="150">
        <v>4.1719342604298354E-2</v>
      </c>
      <c r="AZ94" s="204">
        <v>791</v>
      </c>
      <c r="BA94" s="204">
        <v>361</v>
      </c>
      <c r="BB94" s="150">
        <v>0.45638432364096082</v>
      </c>
      <c r="BC94" s="204">
        <v>673</v>
      </c>
      <c r="BD94" s="204">
        <v>267</v>
      </c>
      <c r="BE94" s="150">
        <v>0.39673105497771172</v>
      </c>
      <c r="BF94" s="204">
        <v>791</v>
      </c>
      <c r="BG94" s="204">
        <v>453</v>
      </c>
      <c r="BH94" s="150">
        <v>0.572692793931732</v>
      </c>
    </row>
    <row r="95" spans="2:116">
      <c r="AF95" s="212">
        <v>9</v>
      </c>
      <c r="AG95" s="47" t="s">
        <v>137</v>
      </c>
      <c r="AH95" s="204">
        <v>384</v>
      </c>
      <c r="AI95" s="204">
        <v>113</v>
      </c>
      <c r="AJ95" s="150">
        <v>0.29427083333333331</v>
      </c>
      <c r="AK95" s="204">
        <v>82</v>
      </c>
      <c r="AL95" s="204">
        <v>34</v>
      </c>
      <c r="AM95" s="150">
        <v>0.41463414634146339</v>
      </c>
      <c r="AN95" s="204">
        <v>384</v>
      </c>
      <c r="AO95" s="204">
        <v>247</v>
      </c>
      <c r="AP95" s="150">
        <v>0.64322916666666663</v>
      </c>
      <c r="AQ95" s="204">
        <v>384</v>
      </c>
      <c r="AR95" s="204">
        <v>49</v>
      </c>
      <c r="AS95" s="150">
        <v>0.12760416666666666</v>
      </c>
      <c r="AT95" s="204">
        <v>384</v>
      </c>
      <c r="AU95" s="204">
        <v>77</v>
      </c>
      <c r="AV95" s="150">
        <v>0.20052083333333334</v>
      </c>
      <c r="AW95" s="204">
        <v>384</v>
      </c>
      <c r="AX95" s="204">
        <v>25</v>
      </c>
      <c r="AY95" s="150">
        <v>6.5104166666666671E-2</v>
      </c>
      <c r="AZ95" s="204">
        <v>384</v>
      </c>
      <c r="BA95" s="204">
        <v>170</v>
      </c>
      <c r="BB95" s="150">
        <v>0.44270833333333331</v>
      </c>
      <c r="BC95" s="204">
        <v>296</v>
      </c>
      <c r="BD95" s="204">
        <v>121</v>
      </c>
      <c r="BE95" s="150">
        <v>0.40878378378378377</v>
      </c>
      <c r="BF95" s="204">
        <v>384</v>
      </c>
      <c r="BG95" s="204">
        <v>243</v>
      </c>
      <c r="BH95" s="150">
        <v>0.6328125</v>
      </c>
    </row>
    <row r="96" spans="2:116">
      <c r="AF96" s="212">
        <v>10</v>
      </c>
      <c r="AG96" s="47" t="s">
        <v>59</v>
      </c>
      <c r="AH96" s="204">
        <v>1959</v>
      </c>
      <c r="AI96" s="204">
        <v>524</v>
      </c>
      <c r="AJ96" s="150">
        <v>0.26748340990301173</v>
      </c>
      <c r="AK96" s="204">
        <v>679</v>
      </c>
      <c r="AL96" s="204">
        <v>277</v>
      </c>
      <c r="AM96" s="150">
        <v>0.40795287187039764</v>
      </c>
      <c r="AN96" s="204">
        <v>1959</v>
      </c>
      <c r="AO96" s="204">
        <v>1347</v>
      </c>
      <c r="AP96" s="150">
        <v>0.68759571209800918</v>
      </c>
      <c r="AQ96" s="204">
        <v>1959</v>
      </c>
      <c r="AR96" s="204">
        <v>273</v>
      </c>
      <c r="AS96" s="150">
        <v>0.13935681470137826</v>
      </c>
      <c r="AT96" s="204">
        <v>1959</v>
      </c>
      <c r="AU96" s="204">
        <v>376</v>
      </c>
      <c r="AV96" s="150">
        <v>0.1919346605410924</v>
      </c>
      <c r="AW96" s="204">
        <v>1959</v>
      </c>
      <c r="AX96" s="204">
        <v>95</v>
      </c>
      <c r="AY96" s="150">
        <v>4.8494129657988772E-2</v>
      </c>
      <c r="AZ96" s="204">
        <v>1957</v>
      </c>
      <c r="BA96" s="204">
        <v>843</v>
      </c>
      <c r="BB96" s="150">
        <v>0.43076136944302501</v>
      </c>
      <c r="BC96" s="204">
        <v>1621</v>
      </c>
      <c r="BD96" s="204">
        <v>762</v>
      </c>
      <c r="BE96" s="150">
        <v>0.47008019740900681</v>
      </c>
      <c r="BF96" s="204">
        <v>1959</v>
      </c>
      <c r="BG96" s="204">
        <v>1307</v>
      </c>
      <c r="BH96" s="150">
        <v>0.66717713118938238</v>
      </c>
    </row>
    <row r="97" spans="32:60">
      <c r="AF97" s="212">
        <v>11</v>
      </c>
      <c r="AG97" s="47" t="s">
        <v>60</v>
      </c>
      <c r="AH97" s="204">
        <v>2594</v>
      </c>
      <c r="AI97" s="204">
        <v>675</v>
      </c>
      <c r="AJ97" s="150">
        <v>0.26021588280647651</v>
      </c>
      <c r="AK97" s="204">
        <v>934</v>
      </c>
      <c r="AL97" s="204">
        <v>345</v>
      </c>
      <c r="AM97" s="150">
        <v>0.36937901498929337</v>
      </c>
      <c r="AN97" s="204">
        <v>2595</v>
      </c>
      <c r="AO97" s="204">
        <v>1670</v>
      </c>
      <c r="AP97" s="150">
        <v>0.64354527938342965</v>
      </c>
      <c r="AQ97" s="204">
        <v>2594</v>
      </c>
      <c r="AR97" s="204">
        <v>382</v>
      </c>
      <c r="AS97" s="150">
        <v>0.14726291441788744</v>
      </c>
      <c r="AT97" s="204">
        <v>2595</v>
      </c>
      <c r="AU97" s="204">
        <v>419</v>
      </c>
      <c r="AV97" s="150">
        <v>0.16146435452793834</v>
      </c>
      <c r="AW97" s="204">
        <v>2595</v>
      </c>
      <c r="AX97" s="204">
        <v>133</v>
      </c>
      <c r="AY97" s="150">
        <v>5.1252408477842001E-2</v>
      </c>
      <c r="AZ97" s="204">
        <v>2595</v>
      </c>
      <c r="BA97" s="204">
        <v>1166</v>
      </c>
      <c r="BB97" s="150">
        <v>0.44932562620423894</v>
      </c>
      <c r="BC97" s="204">
        <v>2234</v>
      </c>
      <c r="BD97" s="204">
        <v>930</v>
      </c>
      <c r="BE97" s="150">
        <v>0.41629364368845123</v>
      </c>
      <c r="BF97" s="204">
        <v>2595</v>
      </c>
      <c r="BG97" s="204">
        <v>1596</v>
      </c>
      <c r="BH97" s="150">
        <v>0.61502890173410407</v>
      </c>
    </row>
    <row r="98" spans="32:60">
      <c r="AF98" s="212">
        <v>12</v>
      </c>
      <c r="AG98" s="47" t="s">
        <v>138</v>
      </c>
      <c r="AH98" s="204">
        <v>1243</v>
      </c>
      <c r="AI98" s="204">
        <v>304</v>
      </c>
      <c r="AJ98" s="150">
        <v>0.24456958970233306</v>
      </c>
      <c r="AK98" s="204">
        <v>153</v>
      </c>
      <c r="AL98" s="204">
        <v>48</v>
      </c>
      <c r="AM98" s="150">
        <v>0.31372549019607843</v>
      </c>
      <c r="AN98" s="204">
        <v>1243</v>
      </c>
      <c r="AO98" s="204">
        <v>813</v>
      </c>
      <c r="AP98" s="150">
        <v>0.65406275140788417</v>
      </c>
      <c r="AQ98" s="204">
        <v>1243</v>
      </c>
      <c r="AR98" s="204">
        <v>198</v>
      </c>
      <c r="AS98" s="150">
        <v>0.15929203539823009</v>
      </c>
      <c r="AT98" s="204">
        <v>1243</v>
      </c>
      <c r="AU98" s="204">
        <v>206</v>
      </c>
      <c r="AV98" s="150">
        <v>0.16572807723250202</v>
      </c>
      <c r="AW98" s="204">
        <v>1243</v>
      </c>
      <c r="AX98" s="204">
        <v>63</v>
      </c>
      <c r="AY98" s="150">
        <v>5.0683829444891394E-2</v>
      </c>
      <c r="AZ98" s="204">
        <v>1243</v>
      </c>
      <c r="BA98" s="204">
        <v>538</v>
      </c>
      <c r="BB98" s="150">
        <v>0.43282381335478681</v>
      </c>
      <c r="BC98" s="204">
        <v>1033</v>
      </c>
      <c r="BD98" s="204">
        <v>394</v>
      </c>
      <c r="BE98" s="150">
        <v>0.38141335914811231</v>
      </c>
      <c r="BF98" s="204">
        <v>1243</v>
      </c>
      <c r="BG98" s="204">
        <v>736</v>
      </c>
      <c r="BH98" s="150">
        <v>0.59211584875301693</v>
      </c>
    </row>
    <row r="99" spans="32:60">
      <c r="AF99" s="212">
        <v>13</v>
      </c>
      <c r="AG99" s="47" t="s">
        <v>139</v>
      </c>
      <c r="AH99" s="204">
        <v>1921</v>
      </c>
      <c r="AI99" s="204">
        <v>541</v>
      </c>
      <c r="AJ99" s="150">
        <v>0.28162415408641334</v>
      </c>
      <c r="AK99" s="204">
        <v>338</v>
      </c>
      <c r="AL99" s="204">
        <v>124</v>
      </c>
      <c r="AM99" s="150">
        <v>0.36686390532544377</v>
      </c>
      <c r="AN99" s="204">
        <v>1921</v>
      </c>
      <c r="AO99" s="204">
        <v>1241</v>
      </c>
      <c r="AP99" s="150">
        <v>0.64601769911504425</v>
      </c>
      <c r="AQ99" s="204">
        <v>1921</v>
      </c>
      <c r="AR99" s="204">
        <v>236</v>
      </c>
      <c r="AS99" s="150">
        <v>0.12285268089536699</v>
      </c>
      <c r="AT99" s="204">
        <v>1921</v>
      </c>
      <c r="AU99" s="204">
        <v>342</v>
      </c>
      <c r="AV99" s="150">
        <v>0.17803227485684539</v>
      </c>
      <c r="AW99" s="204">
        <v>1921</v>
      </c>
      <c r="AX99" s="204">
        <v>102</v>
      </c>
      <c r="AY99" s="150">
        <v>5.3097345132743362E-2</v>
      </c>
      <c r="AZ99" s="204">
        <v>1921</v>
      </c>
      <c r="BA99" s="204">
        <v>724</v>
      </c>
      <c r="BB99" s="150">
        <v>0.37688703800104112</v>
      </c>
      <c r="BC99" s="204">
        <v>1566</v>
      </c>
      <c r="BD99" s="204">
        <v>613</v>
      </c>
      <c r="BE99" s="150">
        <v>0.39144316730523626</v>
      </c>
      <c r="BF99" s="204">
        <v>1921</v>
      </c>
      <c r="BG99" s="204">
        <v>1038</v>
      </c>
      <c r="BH99" s="150">
        <v>0.54034357105674125</v>
      </c>
    </row>
    <row r="100" spans="32:60">
      <c r="AF100" s="212">
        <v>14</v>
      </c>
      <c r="AG100" s="47" t="s">
        <v>140</v>
      </c>
      <c r="AH100" s="204">
        <v>1484</v>
      </c>
      <c r="AI100" s="204">
        <v>365</v>
      </c>
      <c r="AJ100" s="150">
        <v>0.24595687331536389</v>
      </c>
      <c r="AK100" s="204">
        <v>271</v>
      </c>
      <c r="AL100" s="204">
        <v>100</v>
      </c>
      <c r="AM100" s="150">
        <v>0.36900369003690037</v>
      </c>
      <c r="AN100" s="204">
        <v>1484</v>
      </c>
      <c r="AO100" s="204">
        <v>936</v>
      </c>
      <c r="AP100" s="150">
        <v>0.6307277628032345</v>
      </c>
      <c r="AQ100" s="204">
        <v>1484</v>
      </c>
      <c r="AR100" s="204">
        <v>173</v>
      </c>
      <c r="AS100" s="150">
        <v>0.11657681940700809</v>
      </c>
      <c r="AT100" s="204">
        <v>1484</v>
      </c>
      <c r="AU100" s="204">
        <v>285</v>
      </c>
      <c r="AV100" s="150">
        <v>0.19204851752021562</v>
      </c>
      <c r="AW100" s="204">
        <v>1484</v>
      </c>
      <c r="AX100" s="204">
        <v>77</v>
      </c>
      <c r="AY100" s="150">
        <v>5.1886792452830191E-2</v>
      </c>
      <c r="AZ100" s="204">
        <v>1483</v>
      </c>
      <c r="BA100" s="204">
        <v>614</v>
      </c>
      <c r="BB100" s="150">
        <v>0.41402562373567092</v>
      </c>
      <c r="BC100" s="204">
        <v>1219</v>
      </c>
      <c r="BD100" s="204">
        <v>470</v>
      </c>
      <c r="BE100" s="150">
        <v>0.38556193601312549</v>
      </c>
      <c r="BF100" s="204">
        <v>1484</v>
      </c>
      <c r="BG100" s="204">
        <v>913</v>
      </c>
      <c r="BH100" s="150">
        <v>0.61522911051212936</v>
      </c>
    </row>
    <row r="101" spans="32:60">
      <c r="AF101" s="212">
        <v>15</v>
      </c>
      <c r="AG101" s="47" t="s">
        <v>141</v>
      </c>
      <c r="AH101" s="204">
        <v>2713</v>
      </c>
      <c r="AI101" s="204">
        <v>627</v>
      </c>
      <c r="AJ101" s="150">
        <v>0.23110947290821968</v>
      </c>
      <c r="AK101" s="204">
        <v>465</v>
      </c>
      <c r="AL101" s="204">
        <v>169</v>
      </c>
      <c r="AM101" s="150">
        <v>0.36344086021505378</v>
      </c>
      <c r="AN101" s="204">
        <v>2713</v>
      </c>
      <c r="AO101" s="204">
        <v>1688</v>
      </c>
      <c r="AP101" s="150">
        <v>0.62218945816439364</v>
      </c>
      <c r="AQ101" s="204">
        <v>2713</v>
      </c>
      <c r="AR101" s="204">
        <v>346</v>
      </c>
      <c r="AS101" s="150">
        <v>0.12753409509767785</v>
      </c>
      <c r="AT101" s="204">
        <v>2714</v>
      </c>
      <c r="AU101" s="204">
        <v>434</v>
      </c>
      <c r="AV101" s="150">
        <v>0.15991156963890935</v>
      </c>
      <c r="AW101" s="204">
        <v>2714</v>
      </c>
      <c r="AX101" s="204">
        <v>136</v>
      </c>
      <c r="AY101" s="150">
        <v>5.0110537951363304E-2</v>
      </c>
      <c r="AZ101" s="204">
        <v>2714</v>
      </c>
      <c r="BA101" s="204">
        <v>1162</v>
      </c>
      <c r="BB101" s="150">
        <v>0.42815033161385407</v>
      </c>
      <c r="BC101" s="204">
        <v>2390</v>
      </c>
      <c r="BD101" s="204">
        <v>923</v>
      </c>
      <c r="BE101" s="150">
        <v>0.38619246861924689</v>
      </c>
      <c r="BF101" s="204">
        <v>2713</v>
      </c>
      <c r="BG101" s="204">
        <v>1646</v>
      </c>
      <c r="BH101" s="150">
        <v>0.6067084408403981</v>
      </c>
    </row>
    <row r="102" spans="32:60">
      <c r="AF102" s="212">
        <v>16</v>
      </c>
      <c r="AG102" s="47" t="s">
        <v>61</v>
      </c>
      <c r="AH102" s="204">
        <v>1572</v>
      </c>
      <c r="AI102" s="204">
        <v>349</v>
      </c>
      <c r="AJ102" s="150">
        <v>0.22201017811704835</v>
      </c>
      <c r="AK102" s="204">
        <v>714</v>
      </c>
      <c r="AL102" s="204">
        <v>255</v>
      </c>
      <c r="AM102" s="150">
        <v>0.35714285714285715</v>
      </c>
      <c r="AN102" s="204">
        <v>1572</v>
      </c>
      <c r="AO102" s="204">
        <v>978</v>
      </c>
      <c r="AP102" s="150">
        <v>0.62213740458015265</v>
      </c>
      <c r="AQ102" s="204">
        <v>1572</v>
      </c>
      <c r="AR102" s="204">
        <v>201</v>
      </c>
      <c r="AS102" s="150">
        <v>0.12786259541984732</v>
      </c>
      <c r="AT102" s="204">
        <v>1571</v>
      </c>
      <c r="AU102" s="204">
        <v>251</v>
      </c>
      <c r="AV102" s="150">
        <v>0.15977084659452578</v>
      </c>
      <c r="AW102" s="204">
        <v>1571</v>
      </c>
      <c r="AX102" s="204">
        <v>79</v>
      </c>
      <c r="AY102" s="150">
        <v>5.0286441756842777E-2</v>
      </c>
      <c r="AZ102" s="204">
        <v>1571</v>
      </c>
      <c r="BA102" s="204">
        <v>668</v>
      </c>
      <c r="BB102" s="150">
        <v>0.42520687460216422</v>
      </c>
      <c r="BC102" s="204">
        <v>1413</v>
      </c>
      <c r="BD102" s="204">
        <v>530</v>
      </c>
      <c r="BE102" s="150">
        <v>0.37508846426043879</v>
      </c>
      <c r="BF102" s="204">
        <v>1571</v>
      </c>
      <c r="BG102" s="204">
        <v>927</v>
      </c>
      <c r="BH102" s="150">
        <v>0.59007001909611712</v>
      </c>
    </row>
    <row r="103" spans="32:60">
      <c r="AF103" s="212">
        <v>17</v>
      </c>
      <c r="AG103" s="47" t="s">
        <v>142</v>
      </c>
      <c r="AH103" s="204">
        <v>2529</v>
      </c>
      <c r="AI103" s="204">
        <v>603</v>
      </c>
      <c r="AJ103" s="150">
        <v>0.23843416370106763</v>
      </c>
      <c r="AK103" s="204">
        <v>983</v>
      </c>
      <c r="AL103" s="204">
        <v>342</v>
      </c>
      <c r="AM103" s="150">
        <v>0.34791454730417093</v>
      </c>
      <c r="AN103" s="204">
        <v>2532</v>
      </c>
      <c r="AO103" s="204">
        <v>1479</v>
      </c>
      <c r="AP103" s="150">
        <v>0.58412322274881512</v>
      </c>
      <c r="AQ103" s="204">
        <v>2532</v>
      </c>
      <c r="AR103" s="204">
        <v>285</v>
      </c>
      <c r="AS103" s="150">
        <v>0.11255924170616113</v>
      </c>
      <c r="AT103" s="204">
        <v>2532</v>
      </c>
      <c r="AU103" s="204">
        <v>425</v>
      </c>
      <c r="AV103" s="150">
        <v>0.16785150078988942</v>
      </c>
      <c r="AW103" s="204">
        <v>2532</v>
      </c>
      <c r="AX103" s="204">
        <v>106</v>
      </c>
      <c r="AY103" s="150">
        <v>4.1864139020537122E-2</v>
      </c>
      <c r="AZ103" s="204">
        <v>2528</v>
      </c>
      <c r="BA103" s="204">
        <v>1066</v>
      </c>
      <c r="BB103" s="150">
        <v>0.42167721518987344</v>
      </c>
      <c r="BC103" s="204">
        <v>2142</v>
      </c>
      <c r="BD103" s="204">
        <v>862</v>
      </c>
      <c r="BE103" s="150">
        <v>0.40242763772175538</v>
      </c>
      <c r="BF103" s="204">
        <v>2531</v>
      </c>
      <c r="BG103" s="204">
        <v>1491</v>
      </c>
      <c r="BH103" s="150">
        <v>0.58909521928091668</v>
      </c>
    </row>
    <row r="104" spans="32:60">
      <c r="AF104" s="212">
        <v>18</v>
      </c>
      <c r="AG104" s="47" t="s">
        <v>62</v>
      </c>
      <c r="AH104" s="204">
        <v>2064</v>
      </c>
      <c r="AI104" s="204">
        <v>496</v>
      </c>
      <c r="AJ104" s="150">
        <v>0.24031007751937986</v>
      </c>
      <c r="AK104" s="204">
        <v>381</v>
      </c>
      <c r="AL104" s="204">
        <v>131</v>
      </c>
      <c r="AM104" s="150">
        <v>0.34383202099737531</v>
      </c>
      <c r="AN104" s="204">
        <v>2063</v>
      </c>
      <c r="AO104" s="204">
        <v>1326</v>
      </c>
      <c r="AP104" s="150">
        <v>0.64275327193407661</v>
      </c>
      <c r="AQ104" s="204">
        <v>2062</v>
      </c>
      <c r="AR104" s="204">
        <v>292</v>
      </c>
      <c r="AS104" s="150">
        <v>0.14161008729388944</v>
      </c>
      <c r="AT104" s="204">
        <v>2065</v>
      </c>
      <c r="AU104" s="204">
        <v>344</v>
      </c>
      <c r="AV104" s="150">
        <v>0.1665859564164649</v>
      </c>
      <c r="AW104" s="204">
        <v>2065</v>
      </c>
      <c r="AX104" s="204">
        <v>98</v>
      </c>
      <c r="AY104" s="150">
        <v>4.7457627118644069E-2</v>
      </c>
      <c r="AZ104" s="204">
        <v>2065</v>
      </c>
      <c r="BA104" s="204">
        <v>905</v>
      </c>
      <c r="BB104" s="150">
        <v>0.43825665859564167</v>
      </c>
      <c r="BC104" s="204">
        <v>1789</v>
      </c>
      <c r="BD104" s="204">
        <v>703</v>
      </c>
      <c r="BE104" s="150">
        <v>0.39295695919508106</v>
      </c>
      <c r="BF104" s="204">
        <v>2065</v>
      </c>
      <c r="BG104" s="204">
        <v>1158</v>
      </c>
      <c r="BH104" s="150">
        <v>0.56077481840193699</v>
      </c>
    </row>
    <row r="105" spans="32:60">
      <c r="AF105" s="212">
        <v>19</v>
      </c>
      <c r="AG105" s="47" t="s">
        <v>143</v>
      </c>
      <c r="AH105" s="204">
        <v>1388</v>
      </c>
      <c r="AI105" s="204">
        <v>383</v>
      </c>
      <c r="AJ105" s="150">
        <v>0.27593659942363113</v>
      </c>
      <c r="AK105" s="204">
        <v>449</v>
      </c>
      <c r="AL105" s="204">
        <v>168</v>
      </c>
      <c r="AM105" s="150">
        <v>0.37416481069042318</v>
      </c>
      <c r="AN105" s="204">
        <v>1388</v>
      </c>
      <c r="AO105" s="204">
        <v>885</v>
      </c>
      <c r="AP105" s="150">
        <v>0.63760806916426516</v>
      </c>
      <c r="AQ105" s="204">
        <v>1388</v>
      </c>
      <c r="AR105" s="204">
        <v>169</v>
      </c>
      <c r="AS105" s="150">
        <v>0.12175792507204611</v>
      </c>
      <c r="AT105" s="204">
        <v>1389</v>
      </c>
      <c r="AU105" s="204">
        <v>256</v>
      </c>
      <c r="AV105" s="150">
        <v>0.18430525557955363</v>
      </c>
      <c r="AW105" s="204">
        <v>1389</v>
      </c>
      <c r="AX105" s="204">
        <v>87</v>
      </c>
      <c r="AY105" s="150">
        <v>6.2634989200863925E-2</v>
      </c>
      <c r="AZ105" s="204">
        <v>1389</v>
      </c>
      <c r="BA105" s="204">
        <v>584</v>
      </c>
      <c r="BB105" s="150">
        <v>0.42044636429085674</v>
      </c>
      <c r="BC105" s="204">
        <v>1103</v>
      </c>
      <c r="BD105" s="204">
        <v>429</v>
      </c>
      <c r="BE105" s="150">
        <v>0.38893925657298278</v>
      </c>
      <c r="BF105" s="204">
        <v>1389</v>
      </c>
      <c r="BG105" s="204">
        <v>805</v>
      </c>
      <c r="BH105" s="150">
        <v>0.57955363570914331</v>
      </c>
    </row>
    <row r="106" spans="32:60">
      <c r="AF106" s="212">
        <v>20</v>
      </c>
      <c r="AG106" s="47" t="s">
        <v>144</v>
      </c>
      <c r="AH106" s="204">
        <v>2063</v>
      </c>
      <c r="AI106" s="204">
        <v>505</v>
      </c>
      <c r="AJ106" s="150">
        <v>0.24478914202617547</v>
      </c>
      <c r="AK106" s="204">
        <v>594</v>
      </c>
      <c r="AL106" s="204">
        <v>234</v>
      </c>
      <c r="AM106" s="150">
        <v>0.39393939393939392</v>
      </c>
      <c r="AN106" s="204">
        <v>2063</v>
      </c>
      <c r="AO106" s="204">
        <v>1228</v>
      </c>
      <c r="AP106" s="150">
        <v>0.59524963645176932</v>
      </c>
      <c r="AQ106" s="204">
        <v>2063</v>
      </c>
      <c r="AR106" s="204">
        <v>253</v>
      </c>
      <c r="AS106" s="150">
        <v>0.12263693650024236</v>
      </c>
      <c r="AT106" s="204">
        <v>2062</v>
      </c>
      <c r="AU106" s="204">
        <v>396</v>
      </c>
      <c r="AV106" s="150">
        <v>0.19204655674102813</v>
      </c>
      <c r="AW106" s="204">
        <v>2062</v>
      </c>
      <c r="AX106" s="204">
        <v>92</v>
      </c>
      <c r="AY106" s="150">
        <v>4.4616876818622697E-2</v>
      </c>
      <c r="AZ106" s="204">
        <v>2061</v>
      </c>
      <c r="BA106" s="204">
        <v>909</v>
      </c>
      <c r="BB106" s="150">
        <v>0.44104803493449779</v>
      </c>
      <c r="BC106" s="204">
        <v>1702</v>
      </c>
      <c r="BD106" s="204">
        <v>678</v>
      </c>
      <c r="BE106" s="150">
        <v>0.3983548766157462</v>
      </c>
      <c r="BF106" s="204">
        <v>2059</v>
      </c>
      <c r="BG106" s="204">
        <v>1226</v>
      </c>
      <c r="BH106" s="150">
        <v>0.59543467702768338</v>
      </c>
    </row>
    <row r="107" spans="32:60">
      <c r="AF107" s="212">
        <v>21</v>
      </c>
      <c r="AG107" s="47" t="s">
        <v>145</v>
      </c>
      <c r="AH107" s="204">
        <v>1665</v>
      </c>
      <c r="AI107" s="204">
        <v>429</v>
      </c>
      <c r="AJ107" s="150">
        <v>0.25765765765765763</v>
      </c>
      <c r="AK107" s="204">
        <v>561</v>
      </c>
      <c r="AL107" s="204">
        <v>226</v>
      </c>
      <c r="AM107" s="150">
        <v>0.40285204991087342</v>
      </c>
      <c r="AN107" s="204">
        <v>1664</v>
      </c>
      <c r="AO107" s="204">
        <v>1133</v>
      </c>
      <c r="AP107" s="150">
        <v>0.68088942307692313</v>
      </c>
      <c r="AQ107" s="204">
        <v>1664</v>
      </c>
      <c r="AR107" s="204">
        <v>277</v>
      </c>
      <c r="AS107" s="150">
        <v>0.16646634615384615</v>
      </c>
      <c r="AT107" s="204">
        <v>1665</v>
      </c>
      <c r="AU107" s="204">
        <v>284</v>
      </c>
      <c r="AV107" s="150">
        <v>0.17057057057057057</v>
      </c>
      <c r="AW107" s="204">
        <v>1665</v>
      </c>
      <c r="AX107" s="204">
        <v>85</v>
      </c>
      <c r="AY107" s="150">
        <v>5.1051051051051052E-2</v>
      </c>
      <c r="AZ107" s="204">
        <v>1665</v>
      </c>
      <c r="BA107" s="204">
        <v>696</v>
      </c>
      <c r="BB107" s="150">
        <v>0.41801801801801802</v>
      </c>
      <c r="BC107" s="204">
        <v>1385</v>
      </c>
      <c r="BD107" s="204">
        <v>470</v>
      </c>
      <c r="BE107" s="150">
        <v>0.33935018050541516</v>
      </c>
      <c r="BF107" s="204">
        <v>1665</v>
      </c>
      <c r="BG107" s="204">
        <v>938</v>
      </c>
      <c r="BH107" s="150">
        <v>0.56336336336336335</v>
      </c>
    </row>
    <row r="108" spans="32:60">
      <c r="AF108" s="212">
        <v>22</v>
      </c>
      <c r="AG108" s="47" t="s">
        <v>63</v>
      </c>
      <c r="AH108" s="204">
        <v>1627</v>
      </c>
      <c r="AI108" s="204">
        <v>422</v>
      </c>
      <c r="AJ108" s="150">
        <v>0.25937307928703135</v>
      </c>
      <c r="AK108" s="204">
        <v>574</v>
      </c>
      <c r="AL108" s="204">
        <v>212</v>
      </c>
      <c r="AM108" s="150">
        <v>0.36933797909407667</v>
      </c>
      <c r="AN108" s="204">
        <v>1627</v>
      </c>
      <c r="AO108" s="204">
        <v>997</v>
      </c>
      <c r="AP108" s="150">
        <v>0.61278426551936083</v>
      </c>
      <c r="AQ108" s="204">
        <v>1626</v>
      </c>
      <c r="AR108" s="204">
        <v>241</v>
      </c>
      <c r="AS108" s="150">
        <v>0.14821648216482164</v>
      </c>
      <c r="AT108" s="204">
        <v>1627</v>
      </c>
      <c r="AU108" s="204">
        <v>315</v>
      </c>
      <c r="AV108" s="150">
        <v>0.19360786724031961</v>
      </c>
      <c r="AW108" s="204">
        <v>1627</v>
      </c>
      <c r="AX108" s="204">
        <v>83</v>
      </c>
      <c r="AY108" s="150">
        <v>5.1014136447449294E-2</v>
      </c>
      <c r="AZ108" s="204">
        <v>1609</v>
      </c>
      <c r="BA108" s="204">
        <v>670</v>
      </c>
      <c r="BB108" s="150">
        <v>0.41640770665009325</v>
      </c>
      <c r="BC108" s="204">
        <v>1348</v>
      </c>
      <c r="BD108" s="204">
        <v>549</v>
      </c>
      <c r="BE108" s="150">
        <v>0.40727002967359049</v>
      </c>
      <c r="BF108" s="204">
        <v>1627</v>
      </c>
      <c r="BG108" s="204">
        <v>944</v>
      </c>
      <c r="BH108" s="150">
        <v>0.58020897357098955</v>
      </c>
    </row>
    <row r="109" spans="32:60">
      <c r="AF109" s="212">
        <v>23</v>
      </c>
      <c r="AG109" s="47" t="s">
        <v>146</v>
      </c>
      <c r="AH109" s="204">
        <v>2891</v>
      </c>
      <c r="AI109" s="204">
        <v>766</v>
      </c>
      <c r="AJ109" s="150">
        <v>0.26496022137668629</v>
      </c>
      <c r="AK109" s="204">
        <v>704</v>
      </c>
      <c r="AL109" s="204">
        <v>245</v>
      </c>
      <c r="AM109" s="150">
        <v>0.34801136363636365</v>
      </c>
      <c r="AN109" s="204">
        <v>2891</v>
      </c>
      <c r="AO109" s="204">
        <v>1653</v>
      </c>
      <c r="AP109" s="150">
        <v>0.57177447250086477</v>
      </c>
      <c r="AQ109" s="204">
        <v>2891</v>
      </c>
      <c r="AR109" s="204">
        <v>352</v>
      </c>
      <c r="AS109" s="150">
        <v>0.12175717744725009</v>
      </c>
      <c r="AT109" s="204">
        <v>2891</v>
      </c>
      <c r="AU109" s="204">
        <v>508</v>
      </c>
      <c r="AV109" s="150">
        <v>0.17571774472500865</v>
      </c>
      <c r="AW109" s="204">
        <v>2891</v>
      </c>
      <c r="AX109" s="204">
        <v>169</v>
      </c>
      <c r="AY109" s="150">
        <v>5.8457281217571773E-2</v>
      </c>
      <c r="AZ109" s="204">
        <v>2890</v>
      </c>
      <c r="BA109" s="204">
        <v>1246</v>
      </c>
      <c r="BB109" s="150">
        <v>0.43114186851211073</v>
      </c>
      <c r="BC109" s="204">
        <v>2491</v>
      </c>
      <c r="BD109" s="204">
        <v>1035</v>
      </c>
      <c r="BE109" s="150">
        <v>0.41549578482537136</v>
      </c>
      <c r="BF109" s="204">
        <v>2891</v>
      </c>
      <c r="BG109" s="204">
        <v>1710</v>
      </c>
      <c r="BH109" s="150">
        <v>0.59149083362158428</v>
      </c>
    </row>
    <row r="110" spans="32:60">
      <c r="AF110" s="212">
        <v>24</v>
      </c>
      <c r="AG110" s="47" t="s">
        <v>147</v>
      </c>
      <c r="AH110" s="204">
        <v>927</v>
      </c>
      <c r="AI110" s="204">
        <v>178</v>
      </c>
      <c r="AJ110" s="150">
        <v>0.19201725997842503</v>
      </c>
      <c r="AK110" s="204">
        <v>282</v>
      </c>
      <c r="AL110" s="204">
        <v>89</v>
      </c>
      <c r="AM110" s="150">
        <v>0.31560283687943264</v>
      </c>
      <c r="AN110" s="204">
        <v>927</v>
      </c>
      <c r="AO110" s="204">
        <v>548</v>
      </c>
      <c r="AP110" s="150">
        <v>0.59115426105717372</v>
      </c>
      <c r="AQ110" s="204">
        <v>927</v>
      </c>
      <c r="AR110" s="204">
        <v>115</v>
      </c>
      <c r="AS110" s="150">
        <v>0.12405609492988134</v>
      </c>
      <c r="AT110" s="204">
        <v>927</v>
      </c>
      <c r="AU110" s="204">
        <v>155</v>
      </c>
      <c r="AV110" s="150">
        <v>0.16720604099244876</v>
      </c>
      <c r="AW110" s="204">
        <v>927</v>
      </c>
      <c r="AX110" s="204">
        <v>30</v>
      </c>
      <c r="AY110" s="150">
        <v>3.2362459546925564E-2</v>
      </c>
      <c r="AZ110" s="204">
        <v>926</v>
      </c>
      <c r="BA110" s="204">
        <v>437</v>
      </c>
      <c r="BB110" s="150">
        <v>0.47192224622030238</v>
      </c>
      <c r="BC110" s="204">
        <v>753</v>
      </c>
      <c r="BD110" s="204">
        <v>275</v>
      </c>
      <c r="BE110" s="150">
        <v>0.3652058432934927</v>
      </c>
      <c r="BF110" s="204">
        <v>927</v>
      </c>
      <c r="BG110" s="204">
        <v>516</v>
      </c>
      <c r="BH110" s="150">
        <v>0.55663430420711979</v>
      </c>
    </row>
    <row r="111" spans="32:60">
      <c r="AF111" s="212">
        <v>25</v>
      </c>
      <c r="AG111" s="47" t="s">
        <v>148</v>
      </c>
      <c r="AH111" s="204">
        <v>943</v>
      </c>
      <c r="AI111" s="204">
        <v>192</v>
      </c>
      <c r="AJ111" s="150">
        <v>0.20360551431601273</v>
      </c>
      <c r="AK111" s="204">
        <v>197</v>
      </c>
      <c r="AL111" s="204">
        <v>59</v>
      </c>
      <c r="AM111" s="150">
        <v>0.29949238578680204</v>
      </c>
      <c r="AN111" s="204">
        <v>943</v>
      </c>
      <c r="AO111" s="204">
        <v>561</v>
      </c>
      <c r="AP111" s="150">
        <v>0.59490986214209973</v>
      </c>
      <c r="AQ111" s="204">
        <v>943</v>
      </c>
      <c r="AR111" s="204">
        <v>135</v>
      </c>
      <c r="AS111" s="150">
        <v>0.14316012725344646</v>
      </c>
      <c r="AT111" s="204">
        <v>942</v>
      </c>
      <c r="AU111" s="204">
        <v>149</v>
      </c>
      <c r="AV111" s="150">
        <v>0.15817409766454352</v>
      </c>
      <c r="AW111" s="204">
        <v>942</v>
      </c>
      <c r="AX111" s="204">
        <v>33</v>
      </c>
      <c r="AY111" s="150">
        <v>3.5031847133757961E-2</v>
      </c>
      <c r="AZ111" s="204">
        <v>942</v>
      </c>
      <c r="BA111" s="204">
        <v>443</v>
      </c>
      <c r="BB111" s="150">
        <v>0.47027600849256901</v>
      </c>
      <c r="BC111" s="204">
        <v>840</v>
      </c>
      <c r="BD111" s="204">
        <v>309</v>
      </c>
      <c r="BE111" s="150">
        <v>0.36785714285714288</v>
      </c>
      <c r="BF111" s="204">
        <v>942</v>
      </c>
      <c r="BG111" s="204">
        <v>547</v>
      </c>
      <c r="BH111" s="150">
        <v>0.58067940552016983</v>
      </c>
    </row>
    <row r="112" spans="32:60">
      <c r="AF112" s="212">
        <v>26</v>
      </c>
      <c r="AG112" s="47" t="s">
        <v>35</v>
      </c>
      <c r="AH112" s="204">
        <v>19719</v>
      </c>
      <c r="AI112" s="204">
        <v>4717</v>
      </c>
      <c r="AJ112" s="150">
        <v>0.23921091333231909</v>
      </c>
      <c r="AK112" s="204">
        <v>12475</v>
      </c>
      <c r="AL112" s="204">
        <v>4691</v>
      </c>
      <c r="AM112" s="150">
        <v>0.37603206412825652</v>
      </c>
      <c r="AN112" s="204">
        <v>19722</v>
      </c>
      <c r="AO112" s="204">
        <v>12809</v>
      </c>
      <c r="AP112" s="150">
        <v>0.64947774059426022</v>
      </c>
      <c r="AQ112" s="204">
        <v>19720</v>
      </c>
      <c r="AR112" s="204">
        <v>2959</v>
      </c>
      <c r="AS112" s="150">
        <v>0.15005070993914807</v>
      </c>
      <c r="AT112" s="204">
        <v>19717</v>
      </c>
      <c r="AU112" s="204">
        <v>3641</v>
      </c>
      <c r="AV112" s="150">
        <v>0.18466298118375007</v>
      </c>
      <c r="AW112" s="204">
        <v>19717</v>
      </c>
      <c r="AX112" s="204">
        <v>1062</v>
      </c>
      <c r="AY112" s="150">
        <v>5.3862149414211087E-2</v>
      </c>
      <c r="AZ112" s="204">
        <v>19716</v>
      </c>
      <c r="BA112" s="204">
        <v>8533</v>
      </c>
      <c r="BB112" s="150">
        <v>0.43279569892473119</v>
      </c>
      <c r="BC112" s="204">
        <v>18946</v>
      </c>
      <c r="BD112" s="204">
        <v>8278</v>
      </c>
      <c r="BE112" s="150">
        <v>0.43692600021112638</v>
      </c>
      <c r="BF112" s="204">
        <v>19673</v>
      </c>
      <c r="BG112" s="204">
        <v>12041</v>
      </c>
      <c r="BH112" s="150">
        <v>0.61205713414324203</v>
      </c>
    </row>
    <row r="113" spans="32:60">
      <c r="AF113" s="212">
        <v>27</v>
      </c>
      <c r="AG113" s="47" t="s">
        <v>36</v>
      </c>
      <c r="AH113" s="204">
        <v>2831</v>
      </c>
      <c r="AI113" s="204">
        <v>769</v>
      </c>
      <c r="AJ113" s="150">
        <v>0.27163546450017662</v>
      </c>
      <c r="AK113" s="204">
        <v>1909</v>
      </c>
      <c r="AL113" s="204">
        <v>749</v>
      </c>
      <c r="AM113" s="150">
        <v>0.39235201676270298</v>
      </c>
      <c r="AN113" s="204">
        <v>2831</v>
      </c>
      <c r="AO113" s="204">
        <v>1800</v>
      </c>
      <c r="AP113" s="150">
        <v>0.63581773225008831</v>
      </c>
      <c r="AQ113" s="204">
        <v>2831</v>
      </c>
      <c r="AR113" s="204">
        <v>472</v>
      </c>
      <c r="AS113" s="150">
        <v>0.16672553867891204</v>
      </c>
      <c r="AT113" s="204">
        <v>2831</v>
      </c>
      <c r="AU113" s="204">
        <v>592</v>
      </c>
      <c r="AV113" s="150">
        <v>0.20911338749558461</v>
      </c>
      <c r="AW113" s="204">
        <v>2831</v>
      </c>
      <c r="AX113" s="204">
        <v>151</v>
      </c>
      <c r="AY113" s="150">
        <v>5.3338043094312962E-2</v>
      </c>
      <c r="AZ113" s="204">
        <v>2831</v>
      </c>
      <c r="BA113" s="204">
        <v>1138</v>
      </c>
      <c r="BB113" s="150">
        <v>0.40197809961144471</v>
      </c>
      <c r="BC113" s="204">
        <v>2724</v>
      </c>
      <c r="BD113" s="204">
        <v>1252</v>
      </c>
      <c r="BE113" s="150">
        <v>0.45961820851688695</v>
      </c>
      <c r="BF113" s="204">
        <v>2805</v>
      </c>
      <c r="BG113" s="204">
        <v>1719</v>
      </c>
      <c r="BH113" s="150">
        <v>0.61283422459893044</v>
      </c>
    </row>
    <row r="114" spans="32:60">
      <c r="AF114" s="212">
        <v>28</v>
      </c>
      <c r="AG114" s="47" t="s">
        <v>37</v>
      </c>
      <c r="AH114" s="204">
        <v>2503</v>
      </c>
      <c r="AI114" s="204">
        <v>615</v>
      </c>
      <c r="AJ114" s="150">
        <v>0.24570515381542149</v>
      </c>
      <c r="AK114" s="204">
        <v>1482</v>
      </c>
      <c r="AL114" s="204">
        <v>539</v>
      </c>
      <c r="AM114" s="150">
        <v>0.36369770580296895</v>
      </c>
      <c r="AN114" s="204">
        <v>2502</v>
      </c>
      <c r="AO114" s="204">
        <v>1642</v>
      </c>
      <c r="AP114" s="150">
        <v>0.65627498001598716</v>
      </c>
      <c r="AQ114" s="204">
        <v>2502</v>
      </c>
      <c r="AR114" s="204">
        <v>303</v>
      </c>
      <c r="AS114" s="150">
        <v>0.1211031175059952</v>
      </c>
      <c r="AT114" s="204">
        <v>2503</v>
      </c>
      <c r="AU114" s="204">
        <v>456</v>
      </c>
      <c r="AV114" s="150">
        <v>0.18218138234119058</v>
      </c>
      <c r="AW114" s="204">
        <v>2503</v>
      </c>
      <c r="AX114" s="204">
        <v>147</v>
      </c>
      <c r="AY114" s="150">
        <v>5.8729524570515383E-2</v>
      </c>
      <c r="AZ114" s="204">
        <v>2503</v>
      </c>
      <c r="BA114" s="204">
        <v>1078</v>
      </c>
      <c r="BB114" s="150">
        <v>0.43068318018377949</v>
      </c>
      <c r="BC114" s="204">
        <v>2437</v>
      </c>
      <c r="BD114" s="204">
        <v>1065</v>
      </c>
      <c r="BE114" s="150">
        <v>0.43701272055806317</v>
      </c>
      <c r="BF114" s="204">
        <v>2503</v>
      </c>
      <c r="BG114" s="204">
        <v>1516</v>
      </c>
      <c r="BH114" s="150">
        <v>0.60567319216939675</v>
      </c>
    </row>
    <row r="115" spans="32:60">
      <c r="AF115" s="212">
        <v>29</v>
      </c>
      <c r="AG115" s="47" t="s">
        <v>38</v>
      </c>
      <c r="AH115" s="204">
        <v>2383</v>
      </c>
      <c r="AI115" s="204">
        <v>533</v>
      </c>
      <c r="AJ115" s="150">
        <v>0.22366764582459084</v>
      </c>
      <c r="AK115" s="204">
        <v>2086</v>
      </c>
      <c r="AL115" s="204">
        <v>773</v>
      </c>
      <c r="AM115" s="150">
        <v>0.37056567593480344</v>
      </c>
      <c r="AN115" s="204">
        <v>2384</v>
      </c>
      <c r="AO115" s="204">
        <v>1534</v>
      </c>
      <c r="AP115" s="150">
        <v>0.64345637583892612</v>
      </c>
      <c r="AQ115" s="204">
        <v>2383</v>
      </c>
      <c r="AR115" s="204">
        <v>388</v>
      </c>
      <c r="AS115" s="150">
        <v>0.16281997482165339</v>
      </c>
      <c r="AT115" s="204">
        <v>2380</v>
      </c>
      <c r="AU115" s="204">
        <v>444</v>
      </c>
      <c r="AV115" s="150">
        <v>0.1865546218487395</v>
      </c>
      <c r="AW115" s="204">
        <v>2380</v>
      </c>
      <c r="AX115" s="204">
        <v>118</v>
      </c>
      <c r="AY115" s="150">
        <v>4.9579831932773107E-2</v>
      </c>
      <c r="AZ115" s="204">
        <v>2380</v>
      </c>
      <c r="BA115" s="204">
        <v>1069</v>
      </c>
      <c r="BB115" s="150">
        <v>0.44915966386554623</v>
      </c>
      <c r="BC115" s="204">
        <v>2167</v>
      </c>
      <c r="BD115" s="204">
        <v>935</v>
      </c>
      <c r="BE115" s="150">
        <v>0.43147208121827413</v>
      </c>
      <c r="BF115" s="204">
        <v>2376</v>
      </c>
      <c r="BG115" s="204">
        <v>1467</v>
      </c>
      <c r="BH115" s="150">
        <v>0.61742424242424243</v>
      </c>
    </row>
    <row r="116" spans="32:60">
      <c r="AF116" s="212">
        <v>30</v>
      </c>
      <c r="AG116" s="47" t="s">
        <v>39</v>
      </c>
      <c r="AH116" s="204">
        <v>2856</v>
      </c>
      <c r="AI116" s="204">
        <v>700</v>
      </c>
      <c r="AJ116" s="150">
        <v>0.24509803921568626</v>
      </c>
      <c r="AK116" s="204">
        <v>1672</v>
      </c>
      <c r="AL116" s="204">
        <v>612</v>
      </c>
      <c r="AM116" s="150">
        <v>0.36602870813397131</v>
      </c>
      <c r="AN116" s="204">
        <v>2856</v>
      </c>
      <c r="AO116" s="204">
        <v>1913</v>
      </c>
      <c r="AP116" s="150">
        <v>0.6698179271708683</v>
      </c>
      <c r="AQ116" s="204">
        <v>2855</v>
      </c>
      <c r="AR116" s="204">
        <v>490</v>
      </c>
      <c r="AS116" s="150">
        <v>0.17162872154115585</v>
      </c>
      <c r="AT116" s="204">
        <v>2854</v>
      </c>
      <c r="AU116" s="204">
        <v>504</v>
      </c>
      <c r="AV116" s="150">
        <v>0.17659425367904696</v>
      </c>
      <c r="AW116" s="204">
        <v>2854</v>
      </c>
      <c r="AX116" s="204">
        <v>184</v>
      </c>
      <c r="AY116" s="150">
        <v>6.4470918009810793E-2</v>
      </c>
      <c r="AZ116" s="204">
        <v>2854</v>
      </c>
      <c r="BA116" s="204">
        <v>1186</v>
      </c>
      <c r="BB116" s="150">
        <v>0.41555711282410651</v>
      </c>
      <c r="BC116" s="204">
        <v>2770</v>
      </c>
      <c r="BD116" s="204">
        <v>1268</v>
      </c>
      <c r="BE116" s="150">
        <v>0.45776173285198557</v>
      </c>
      <c r="BF116" s="204">
        <v>2850</v>
      </c>
      <c r="BG116" s="204">
        <v>1795</v>
      </c>
      <c r="BH116" s="150">
        <v>0.62982456140350873</v>
      </c>
    </row>
    <row r="117" spans="32:60">
      <c r="AF117" s="212">
        <v>31</v>
      </c>
      <c r="AG117" s="47" t="s">
        <v>40</v>
      </c>
      <c r="AH117" s="204">
        <v>4447</v>
      </c>
      <c r="AI117" s="204">
        <v>949</v>
      </c>
      <c r="AJ117" s="150">
        <v>0.21340229368113334</v>
      </c>
      <c r="AK117" s="204">
        <v>2479</v>
      </c>
      <c r="AL117" s="204">
        <v>936</v>
      </c>
      <c r="AM117" s="150">
        <v>0.37757160145219848</v>
      </c>
      <c r="AN117" s="204">
        <v>4448</v>
      </c>
      <c r="AO117" s="204">
        <v>2887</v>
      </c>
      <c r="AP117" s="150">
        <v>0.6490557553956835</v>
      </c>
      <c r="AQ117" s="204">
        <v>4448</v>
      </c>
      <c r="AR117" s="204">
        <v>632</v>
      </c>
      <c r="AS117" s="150">
        <v>0.1420863309352518</v>
      </c>
      <c r="AT117" s="204">
        <v>4448</v>
      </c>
      <c r="AU117" s="204">
        <v>747</v>
      </c>
      <c r="AV117" s="150">
        <v>0.1679406474820144</v>
      </c>
      <c r="AW117" s="204">
        <v>4448</v>
      </c>
      <c r="AX117" s="204">
        <v>247</v>
      </c>
      <c r="AY117" s="150">
        <v>5.5530575539568347E-2</v>
      </c>
      <c r="AZ117" s="204">
        <v>4448</v>
      </c>
      <c r="BA117" s="204">
        <v>1968</v>
      </c>
      <c r="BB117" s="150">
        <v>0.44244604316546765</v>
      </c>
      <c r="BC117" s="204">
        <v>4375</v>
      </c>
      <c r="BD117" s="204">
        <v>1755</v>
      </c>
      <c r="BE117" s="150">
        <v>0.40114285714285713</v>
      </c>
      <c r="BF117" s="204">
        <v>4448</v>
      </c>
      <c r="BG117" s="204">
        <v>2709</v>
      </c>
      <c r="BH117" s="150">
        <v>0.60903776978417268</v>
      </c>
    </row>
    <row r="118" spans="32:60">
      <c r="AF118" s="212">
        <v>32</v>
      </c>
      <c r="AG118" s="47" t="s">
        <v>41</v>
      </c>
      <c r="AH118" s="204">
        <v>3442</v>
      </c>
      <c r="AI118" s="204">
        <v>839</v>
      </c>
      <c r="AJ118" s="150">
        <v>0.24375363160952934</v>
      </c>
      <c r="AK118" s="204">
        <v>2485</v>
      </c>
      <c r="AL118" s="204">
        <v>936</v>
      </c>
      <c r="AM118" s="150">
        <v>0.37665995975855132</v>
      </c>
      <c r="AN118" s="204">
        <v>3443</v>
      </c>
      <c r="AO118" s="204">
        <v>2192</v>
      </c>
      <c r="AP118" s="150">
        <v>0.63665408074353758</v>
      </c>
      <c r="AQ118" s="204">
        <v>3443</v>
      </c>
      <c r="AR118" s="204">
        <v>472</v>
      </c>
      <c r="AS118" s="150">
        <v>0.13708974731338949</v>
      </c>
      <c r="AT118" s="204">
        <v>3443</v>
      </c>
      <c r="AU118" s="204">
        <v>677</v>
      </c>
      <c r="AV118" s="150">
        <v>0.19663084519314553</v>
      </c>
      <c r="AW118" s="204">
        <v>3443</v>
      </c>
      <c r="AX118" s="204">
        <v>149</v>
      </c>
      <c r="AY118" s="150">
        <v>4.3276212605286087E-2</v>
      </c>
      <c r="AZ118" s="204">
        <v>3442</v>
      </c>
      <c r="BA118" s="204">
        <v>1509</v>
      </c>
      <c r="BB118" s="150">
        <v>0.43840790238233585</v>
      </c>
      <c r="BC118" s="204">
        <v>3281</v>
      </c>
      <c r="BD118" s="204">
        <v>1480</v>
      </c>
      <c r="BE118" s="150">
        <v>0.4510819871990247</v>
      </c>
      <c r="BF118" s="204">
        <v>3433</v>
      </c>
      <c r="BG118" s="204">
        <v>2109</v>
      </c>
      <c r="BH118" s="150">
        <v>0.61433148849402852</v>
      </c>
    </row>
    <row r="119" spans="32:60">
      <c r="AF119" s="212">
        <v>33</v>
      </c>
      <c r="AG119" s="47" t="s">
        <v>42</v>
      </c>
      <c r="AH119" s="204">
        <v>1257</v>
      </c>
      <c r="AI119" s="204">
        <v>312</v>
      </c>
      <c r="AJ119" s="150">
        <v>0.24821002386634844</v>
      </c>
      <c r="AK119" s="204">
        <v>362</v>
      </c>
      <c r="AL119" s="204">
        <v>146</v>
      </c>
      <c r="AM119" s="150">
        <v>0.40331491712707185</v>
      </c>
      <c r="AN119" s="204">
        <v>1258</v>
      </c>
      <c r="AO119" s="204">
        <v>841</v>
      </c>
      <c r="AP119" s="150">
        <v>0.66852146263910972</v>
      </c>
      <c r="AQ119" s="204">
        <v>1258</v>
      </c>
      <c r="AR119" s="204">
        <v>202</v>
      </c>
      <c r="AS119" s="150">
        <v>0.16057233704292528</v>
      </c>
      <c r="AT119" s="204">
        <v>1258</v>
      </c>
      <c r="AU119" s="204">
        <v>221</v>
      </c>
      <c r="AV119" s="150">
        <v>0.17567567567567569</v>
      </c>
      <c r="AW119" s="204">
        <v>1258</v>
      </c>
      <c r="AX119" s="204">
        <v>66</v>
      </c>
      <c r="AY119" s="150">
        <v>5.246422893481717E-2</v>
      </c>
      <c r="AZ119" s="204">
        <v>1258</v>
      </c>
      <c r="BA119" s="204">
        <v>585</v>
      </c>
      <c r="BB119" s="150">
        <v>0.46502384737678853</v>
      </c>
      <c r="BC119" s="204">
        <v>1192</v>
      </c>
      <c r="BD119" s="204">
        <v>523</v>
      </c>
      <c r="BE119" s="150">
        <v>0.43875838926174499</v>
      </c>
      <c r="BF119" s="204">
        <v>1258</v>
      </c>
      <c r="BG119" s="204">
        <v>726</v>
      </c>
      <c r="BH119" s="150">
        <v>0.57710651828298887</v>
      </c>
    </row>
    <row r="120" spans="32:60">
      <c r="AF120" s="212">
        <v>34</v>
      </c>
      <c r="AG120" s="47" t="s">
        <v>44</v>
      </c>
      <c r="AH120" s="204">
        <v>4282</v>
      </c>
      <c r="AI120" s="204">
        <v>1062</v>
      </c>
      <c r="AJ120" s="150">
        <v>0.24801494628678189</v>
      </c>
      <c r="AK120" s="204">
        <v>742</v>
      </c>
      <c r="AL120" s="204">
        <v>282</v>
      </c>
      <c r="AM120" s="150">
        <v>0.38005390835579517</v>
      </c>
      <c r="AN120" s="204">
        <v>4282</v>
      </c>
      <c r="AO120" s="204">
        <v>2676</v>
      </c>
      <c r="AP120" s="150">
        <v>0.62494161606725829</v>
      </c>
      <c r="AQ120" s="204">
        <v>4282</v>
      </c>
      <c r="AR120" s="204">
        <v>532</v>
      </c>
      <c r="AS120" s="150">
        <v>0.12424100887435778</v>
      </c>
      <c r="AT120" s="204">
        <v>4282</v>
      </c>
      <c r="AU120" s="204">
        <v>754</v>
      </c>
      <c r="AV120" s="150">
        <v>0.17608594114899578</v>
      </c>
      <c r="AW120" s="204">
        <v>4282</v>
      </c>
      <c r="AX120" s="204">
        <v>252</v>
      </c>
      <c r="AY120" s="150">
        <v>5.8851004203643156E-2</v>
      </c>
      <c r="AZ120" s="204">
        <v>4282</v>
      </c>
      <c r="BA120" s="204">
        <v>1777</v>
      </c>
      <c r="BB120" s="150">
        <v>0.41499299392807099</v>
      </c>
      <c r="BC120" s="204">
        <v>3715</v>
      </c>
      <c r="BD120" s="204">
        <v>1530</v>
      </c>
      <c r="BE120" s="150">
        <v>0.41184387617765816</v>
      </c>
      <c r="BF120" s="204">
        <v>4281</v>
      </c>
      <c r="BG120" s="204">
        <v>2568</v>
      </c>
      <c r="BH120" s="150">
        <v>0.59985984583041341</v>
      </c>
    </row>
    <row r="121" spans="32:60">
      <c r="AF121" s="212">
        <v>35</v>
      </c>
      <c r="AG121" s="47" t="s">
        <v>1</v>
      </c>
      <c r="AH121" s="204">
        <v>9433</v>
      </c>
      <c r="AI121" s="204">
        <v>2106</v>
      </c>
      <c r="AJ121" s="150">
        <v>0.22325877239478426</v>
      </c>
      <c r="AK121" s="204">
        <v>3924</v>
      </c>
      <c r="AL121" s="204">
        <v>1433</v>
      </c>
      <c r="AM121" s="150">
        <v>0.36518858307849134</v>
      </c>
      <c r="AN121" s="204">
        <v>9415</v>
      </c>
      <c r="AO121" s="204">
        <v>5746</v>
      </c>
      <c r="AP121" s="150">
        <v>0.61030270844397239</v>
      </c>
      <c r="AQ121" s="204">
        <v>9413</v>
      </c>
      <c r="AR121" s="204">
        <v>1205</v>
      </c>
      <c r="AS121" s="150">
        <v>0.1280144481036864</v>
      </c>
      <c r="AT121" s="204">
        <v>9375</v>
      </c>
      <c r="AU121" s="204">
        <v>1515</v>
      </c>
      <c r="AV121" s="150">
        <v>0.16159999999999999</v>
      </c>
      <c r="AW121" s="204">
        <v>9375</v>
      </c>
      <c r="AX121" s="204">
        <v>411</v>
      </c>
      <c r="AY121" s="150">
        <v>4.3839999999999997E-2</v>
      </c>
      <c r="AZ121" s="204">
        <v>9374</v>
      </c>
      <c r="BA121" s="204">
        <v>4312</v>
      </c>
      <c r="BB121" s="150">
        <v>0.45999573287817369</v>
      </c>
      <c r="BC121" s="204">
        <v>7778</v>
      </c>
      <c r="BD121" s="204">
        <v>3036</v>
      </c>
      <c r="BE121" s="150">
        <v>0.39033170480843404</v>
      </c>
      <c r="BF121" s="204">
        <v>9365</v>
      </c>
      <c r="BG121" s="204">
        <v>5248</v>
      </c>
      <c r="BH121" s="150">
        <v>0.56038441003737316</v>
      </c>
    </row>
    <row r="122" spans="32:60">
      <c r="AF122" s="212">
        <v>36</v>
      </c>
      <c r="AG122" s="47" t="s">
        <v>2</v>
      </c>
      <c r="AH122" s="204">
        <v>5698</v>
      </c>
      <c r="AI122" s="204">
        <v>1222</v>
      </c>
      <c r="AJ122" s="150">
        <v>0.21446121446121447</v>
      </c>
      <c r="AK122" s="204">
        <v>5579</v>
      </c>
      <c r="AL122" s="204">
        <v>1915</v>
      </c>
      <c r="AM122" s="150">
        <v>0.34325147875963435</v>
      </c>
      <c r="AN122" s="204">
        <v>5698</v>
      </c>
      <c r="AO122" s="204">
        <v>3407</v>
      </c>
      <c r="AP122" s="150">
        <v>0.59792909792909787</v>
      </c>
      <c r="AQ122" s="204">
        <v>5698</v>
      </c>
      <c r="AR122" s="204">
        <v>763</v>
      </c>
      <c r="AS122" s="150">
        <v>0.1339066339066339</v>
      </c>
      <c r="AT122" s="204">
        <v>5697</v>
      </c>
      <c r="AU122" s="204">
        <v>939</v>
      </c>
      <c r="AV122" s="150">
        <v>0.16482359136387573</v>
      </c>
      <c r="AW122" s="204">
        <v>5697</v>
      </c>
      <c r="AX122" s="204">
        <v>260</v>
      </c>
      <c r="AY122" s="150">
        <v>4.5638055116728103E-2</v>
      </c>
      <c r="AZ122" s="204">
        <v>5697</v>
      </c>
      <c r="BA122" s="204">
        <v>2526</v>
      </c>
      <c r="BB122" s="150">
        <v>0.44339125855713535</v>
      </c>
      <c r="BC122" s="204">
        <v>4599</v>
      </c>
      <c r="BD122" s="204">
        <v>1782</v>
      </c>
      <c r="BE122" s="150">
        <v>0.38747553816046965</v>
      </c>
      <c r="BF122" s="204">
        <v>5697</v>
      </c>
      <c r="BG122" s="204">
        <v>3317</v>
      </c>
      <c r="BH122" s="150">
        <v>0.58223626470071965</v>
      </c>
    </row>
    <row r="123" spans="32:60">
      <c r="AF123" s="212">
        <v>37</v>
      </c>
      <c r="AG123" s="47" t="s">
        <v>3</v>
      </c>
      <c r="AH123" s="204">
        <v>14187</v>
      </c>
      <c r="AI123" s="204">
        <v>3160</v>
      </c>
      <c r="AJ123" s="150">
        <v>0.22273912737012758</v>
      </c>
      <c r="AK123" s="204">
        <v>40</v>
      </c>
      <c r="AL123" s="204">
        <v>17</v>
      </c>
      <c r="AM123" s="150">
        <v>0.42499999999999999</v>
      </c>
      <c r="AN123" s="204">
        <v>14186</v>
      </c>
      <c r="AO123" s="204">
        <v>9043</v>
      </c>
      <c r="AP123" s="150">
        <v>0.63745946708021994</v>
      </c>
      <c r="AQ123" s="204">
        <v>14186</v>
      </c>
      <c r="AR123" s="204">
        <v>1895</v>
      </c>
      <c r="AS123" s="150">
        <v>0.13358240518821374</v>
      </c>
      <c r="AT123" s="204">
        <v>14187</v>
      </c>
      <c r="AU123" s="204">
        <v>2193</v>
      </c>
      <c r="AV123" s="150">
        <v>0.15457813491224359</v>
      </c>
      <c r="AW123" s="204">
        <v>14187</v>
      </c>
      <c r="AX123" s="204">
        <v>694</v>
      </c>
      <c r="AY123" s="150">
        <v>4.891802354267992E-2</v>
      </c>
      <c r="AZ123" s="204">
        <v>14186</v>
      </c>
      <c r="BA123" s="204">
        <v>6263</v>
      </c>
      <c r="BB123" s="150">
        <v>0.44149161144790638</v>
      </c>
      <c r="BC123" s="204">
        <v>14159</v>
      </c>
      <c r="BD123" s="204">
        <v>5549</v>
      </c>
      <c r="BE123" s="150">
        <v>0.39190620806554133</v>
      </c>
      <c r="BF123" s="204">
        <v>14187</v>
      </c>
      <c r="BG123" s="204">
        <v>11554</v>
      </c>
      <c r="BH123" s="150">
        <v>0.81440755621343486</v>
      </c>
    </row>
    <row r="124" spans="32:60">
      <c r="AF124" s="212">
        <v>38</v>
      </c>
      <c r="AG124" s="96" t="s">
        <v>45</v>
      </c>
      <c r="AH124" s="204">
        <v>2140</v>
      </c>
      <c r="AI124" s="204">
        <v>526</v>
      </c>
      <c r="AJ124" s="150">
        <v>0.24579439252336449</v>
      </c>
      <c r="AK124" s="204">
        <v>8</v>
      </c>
      <c r="AL124" s="204">
        <v>5</v>
      </c>
      <c r="AM124" s="150">
        <v>0.625</v>
      </c>
      <c r="AN124" s="204">
        <v>2142</v>
      </c>
      <c r="AO124" s="204">
        <v>1385</v>
      </c>
      <c r="AP124" s="150">
        <v>0.64659197012138192</v>
      </c>
      <c r="AQ124" s="204">
        <v>2142</v>
      </c>
      <c r="AR124" s="204">
        <v>269</v>
      </c>
      <c r="AS124" s="150">
        <v>0.12558356676003735</v>
      </c>
      <c r="AT124" s="204">
        <v>2142</v>
      </c>
      <c r="AU124" s="204">
        <v>391</v>
      </c>
      <c r="AV124" s="150">
        <v>0.18253968253968253</v>
      </c>
      <c r="AW124" s="204">
        <v>2142</v>
      </c>
      <c r="AX124" s="204">
        <v>141</v>
      </c>
      <c r="AY124" s="150">
        <v>6.5826330532212887E-2</v>
      </c>
      <c r="AZ124" s="204">
        <v>2142</v>
      </c>
      <c r="BA124" s="204">
        <v>838</v>
      </c>
      <c r="BB124" s="150">
        <v>0.39122315592903828</v>
      </c>
      <c r="BC124" s="204">
        <v>1651</v>
      </c>
      <c r="BD124" s="204">
        <v>605</v>
      </c>
      <c r="BE124" s="150">
        <v>0.36644457904300426</v>
      </c>
      <c r="BF124" s="204">
        <v>2141</v>
      </c>
      <c r="BG124" s="204">
        <v>1268</v>
      </c>
      <c r="BH124" s="150">
        <v>0.59224661373190102</v>
      </c>
    </row>
    <row r="125" spans="32:60">
      <c r="AF125" s="212">
        <v>39</v>
      </c>
      <c r="AG125" s="96" t="s">
        <v>8</v>
      </c>
      <c r="AH125" s="204">
        <v>15143</v>
      </c>
      <c r="AI125" s="204">
        <v>3523</v>
      </c>
      <c r="AJ125" s="150">
        <v>0.23264874859671136</v>
      </c>
      <c r="AK125" s="204">
        <v>7766</v>
      </c>
      <c r="AL125" s="204">
        <v>2918</v>
      </c>
      <c r="AM125" s="150">
        <v>0.37574040690187999</v>
      </c>
      <c r="AN125" s="204">
        <v>15144</v>
      </c>
      <c r="AO125" s="204">
        <v>9380</v>
      </c>
      <c r="AP125" s="150">
        <v>0.61938721605916536</v>
      </c>
      <c r="AQ125" s="204">
        <v>15140</v>
      </c>
      <c r="AR125" s="204">
        <v>2107</v>
      </c>
      <c r="AS125" s="150">
        <v>0.13916776750330251</v>
      </c>
      <c r="AT125" s="204">
        <v>15143</v>
      </c>
      <c r="AU125" s="204">
        <v>2288</v>
      </c>
      <c r="AV125" s="150">
        <v>0.15109291421779039</v>
      </c>
      <c r="AW125" s="204">
        <v>15143</v>
      </c>
      <c r="AX125" s="204">
        <v>707</v>
      </c>
      <c r="AY125" s="150">
        <v>4.6688238790200093E-2</v>
      </c>
      <c r="AZ125" s="204">
        <v>15143</v>
      </c>
      <c r="BA125" s="204">
        <v>5990</v>
      </c>
      <c r="BB125" s="150">
        <v>0.39556230601598097</v>
      </c>
      <c r="BC125" s="204">
        <v>12986</v>
      </c>
      <c r="BD125" s="204">
        <v>5147</v>
      </c>
      <c r="BE125" s="150">
        <v>0.39634991529339286</v>
      </c>
      <c r="BF125" s="204">
        <v>15142</v>
      </c>
      <c r="BG125" s="204">
        <v>9215</v>
      </c>
      <c r="BH125" s="150">
        <v>0.60857218333113194</v>
      </c>
    </row>
    <row r="126" spans="32:60">
      <c r="AF126" s="212">
        <v>40</v>
      </c>
      <c r="AG126" s="96" t="s">
        <v>46</v>
      </c>
      <c r="AH126" s="204">
        <v>2066</v>
      </c>
      <c r="AI126" s="204">
        <v>506</v>
      </c>
      <c r="AJ126" s="150">
        <v>0.24491771539206195</v>
      </c>
      <c r="AK126" s="204">
        <v>121</v>
      </c>
      <c r="AL126" s="204">
        <v>41</v>
      </c>
      <c r="AM126" s="150">
        <v>0.33884297520661155</v>
      </c>
      <c r="AN126" s="204">
        <v>2066</v>
      </c>
      <c r="AO126" s="204">
        <v>1374</v>
      </c>
      <c r="AP126" s="150">
        <v>0.66505324298160695</v>
      </c>
      <c r="AQ126" s="204">
        <v>2066</v>
      </c>
      <c r="AR126" s="204">
        <v>252</v>
      </c>
      <c r="AS126" s="150">
        <v>0.12197483059051308</v>
      </c>
      <c r="AT126" s="204">
        <v>2065</v>
      </c>
      <c r="AU126" s="204">
        <v>395</v>
      </c>
      <c r="AV126" s="150">
        <v>0.19128329297820823</v>
      </c>
      <c r="AW126" s="204">
        <v>2065</v>
      </c>
      <c r="AX126" s="204">
        <v>126</v>
      </c>
      <c r="AY126" s="150">
        <v>6.1016949152542375E-2</v>
      </c>
      <c r="AZ126" s="204">
        <v>2064</v>
      </c>
      <c r="BA126" s="204">
        <v>815</v>
      </c>
      <c r="BB126" s="150">
        <v>0.3948643410852713</v>
      </c>
      <c r="BC126" s="204">
        <v>1673</v>
      </c>
      <c r="BD126" s="204">
        <v>633</v>
      </c>
      <c r="BE126" s="150">
        <v>0.37836222355050808</v>
      </c>
      <c r="BF126" s="204">
        <v>2064</v>
      </c>
      <c r="BG126" s="204">
        <v>1210</v>
      </c>
      <c r="BH126" s="150">
        <v>0.58624031007751942</v>
      </c>
    </row>
    <row r="127" spans="32:60">
      <c r="AF127" s="212">
        <v>41</v>
      </c>
      <c r="AG127" s="96" t="s">
        <v>13</v>
      </c>
      <c r="AH127" s="204">
        <v>2529</v>
      </c>
      <c r="AI127" s="204">
        <v>649</v>
      </c>
      <c r="AJ127" s="150">
        <v>0.25662317121391853</v>
      </c>
      <c r="AK127" s="204">
        <v>179</v>
      </c>
      <c r="AL127" s="204">
        <v>71</v>
      </c>
      <c r="AM127" s="150">
        <v>0.39664804469273746</v>
      </c>
      <c r="AN127" s="204">
        <v>2529</v>
      </c>
      <c r="AO127" s="204">
        <v>1690</v>
      </c>
      <c r="AP127" s="150">
        <v>0.66824831949387109</v>
      </c>
      <c r="AQ127" s="204">
        <v>2529</v>
      </c>
      <c r="AR127" s="204">
        <v>412</v>
      </c>
      <c r="AS127" s="150">
        <v>0.16291024120205616</v>
      </c>
      <c r="AT127" s="204">
        <v>2529</v>
      </c>
      <c r="AU127" s="204">
        <v>684</v>
      </c>
      <c r="AV127" s="150">
        <v>0.27046263345195731</v>
      </c>
      <c r="AW127" s="204">
        <v>2529</v>
      </c>
      <c r="AX127" s="204">
        <v>235</v>
      </c>
      <c r="AY127" s="150">
        <v>9.2922103598260183E-2</v>
      </c>
      <c r="AZ127" s="204">
        <v>2529</v>
      </c>
      <c r="BA127" s="204">
        <v>965</v>
      </c>
      <c r="BB127" s="150">
        <v>0.38157374456306842</v>
      </c>
      <c r="BC127" s="204">
        <v>662</v>
      </c>
      <c r="BD127" s="204">
        <v>264</v>
      </c>
      <c r="BE127" s="150">
        <v>0.3987915407854985</v>
      </c>
      <c r="BF127" s="204">
        <v>2529</v>
      </c>
      <c r="BG127" s="204">
        <v>1428</v>
      </c>
      <c r="BH127" s="150">
        <v>0.56465005931198098</v>
      </c>
    </row>
    <row r="128" spans="32:60">
      <c r="AF128" s="212">
        <v>42</v>
      </c>
      <c r="AG128" s="96" t="s">
        <v>14</v>
      </c>
      <c r="AH128" s="204">
        <v>10367</v>
      </c>
      <c r="AI128" s="204">
        <v>2372</v>
      </c>
      <c r="AJ128" s="150">
        <v>0.22880293238159544</v>
      </c>
      <c r="AK128" s="204">
        <v>3335</v>
      </c>
      <c r="AL128" s="204">
        <v>1321</v>
      </c>
      <c r="AM128" s="150">
        <v>0.39610194902548723</v>
      </c>
      <c r="AN128" s="204">
        <v>10369</v>
      </c>
      <c r="AO128" s="204">
        <v>6475</v>
      </c>
      <c r="AP128" s="150">
        <v>0.62445751760054002</v>
      </c>
      <c r="AQ128" s="204">
        <v>10368</v>
      </c>
      <c r="AR128" s="204">
        <v>1543</v>
      </c>
      <c r="AS128" s="150">
        <v>0.1488233024691358</v>
      </c>
      <c r="AT128" s="204">
        <v>10371</v>
      </c>
      <c r="AU128" s="204">
        <v>1554</v>
      </c>
      <c r="AV128" s="150">
        <v>0.14984090251663293</v>
      </c>
      <c r="AW128" s="204">
        <v>10371</v>
      </c>
      <c r="AX128" s="204">
        <v>413</v>
      </c>
      <c r="AY128" s="150">
        <v>3.9822582200366406E-2</v>
      </c>
      <c r="AZ128" s="204">
        <v>10371</v>
      </c>
      <c r="BA128" s="204">
        <v>4695</v>
      </c>
      <c r="BB128" s="150">
        <v>0.4527046572172404</v>
      </c>
      <c r="BC128" s="204">
        <v>9731</v>
      </c>
      <c r="BD128" s="204">
        <v>3960</v>
      </c>
      <c r="BE128" s="150">
        <v>0.40694687082519782</v>
      </c>
      <c r="BF128" s="204">
        <v>10369</v>
      </c>
      <c r="BG128" s="204">
        <v>6322</v>
      </c>
      <c r="BH128" s="150">
        <v>0.60970199633523003</v>
      </c>
    </row>
    <row r="129" spans="32:60">
      <c r="AF129" s="212">
        <v>43</v>
      </c>
      <c r="AG129" s="96" t="s">
        <v>9</v>
      </c>
      <c r="AH129" s="204">
        <v>7683</v>
      </c>
      <c r="AI129" s="204">
        <v>1686</v>
      </c>
      <c r="AJ129" s="150">
        <v>0.21944552909019915</v>
      </c>
      <c r="AK129" s="204">
        <v>2709</v>
      </c>
      <c r="AL129" s="204">
        <v>975</v>
      </c>
      <c r="AM129" s="150">
        <v>0.35991140642303432</v>
      </c>
      <c r="AN129" s="204">
        <v>7683</v>
      </c>
      <c r="AO129" s="204">
        <v>4648</v>
      </c>
      <c r="AP129" s="150">
        <v>0.60497201613952878</v>
      </c>
      <c r="AQ129" s="204">
        <v>7683</v>
      </c>
      <c r="AR129" s="204">
        <v>1055</v>
      </c>
      <c r="AS129" s="150">
        <v>0.13731615254457893</v>
      </c>
      <c r="AT129" s="204">
        <v>7680</v>
      </c>
      <c r="AU129" s="204">
        <v>1029</v>
      </c>
      <c r="AV129" s="150">
        <v>0.13398437499999999</v>
      </c>
      <c r="AW129" s="204">
        <v>7680</v>
      </c>
      <c r="AX129" s="204">
        <v>357</v>
      </c>
      <c r="AY129" s="150">
        <v>4.6484375000000001E-2</v>
      </c>
      <c r="AZ129" s="204">
        <v>7680</v>
      </c>
      <c r="BA129" s="204">
        <v>3271</v>
      </c>
      <c r="BB129" s="150">
        <v>0.42591145833333333</v>
      </c>
      <c r="BC129" s="204">
        <v>7150</v>
      </c>
      <c r="BD129" s="204">
        <v>2830</v>
      </c>
      <c r="BE129" s="150">
        <v>0.39580419580419579</v>
      </c>
      <c r="BF129" s="204">
        <v>7679</v>
      </c>
      <c r="BG129" s="204">
        <v>4642</v>
      </c>
      <c r="BH129" s="150">
        <v>0.60450579502539392</v>
      </c>
    </row>
    <row r="130" spans="32:60">
      <c r="AF130" s="212">
        <v>44</v>
      </c>
      <c r="AG130" s="96" t="s">
        <v>21</v>
      </c>
      <c r="AH130" s="204">
        <v>8443</v>
      </c>
      <c r="AI130" s="204">
        <v>2159</v>
      </c>
      <c r="AJ130" s="150">
        <v>0.25571479331990998</v>
      </c>
      <c r="AK130" s="204">
        <v>2932</v>
      </c>
      <c r="AL130" s="204">
        <v>1092</v>
      </c>
      <c r="AM130" s="150">
        <v>0.37244201909959074</v>
      </c>
      <c r="AN130" s="204">
        <v>8447</v>
      </c>
      <c r="AO130" s="204">
        <v>4847</v>
      </c>
      <c r="AP130" s="150">
        <v>0.57381318811412341</v>
      </c>
      <c r="AQ130" s="204">
        <v>8446</v>
      </c>
      <c r="AR130" s="204">
        <v>1077</v>
      </c>
      <c r="AS130" s="150">
        <v>0.12751598389770305</v>
      </c>
      <c r="AT130" s="204">
        <v>8429</v>
      </c>
      <c r="AU130" s="204">
        <v>1400</v>
      </c>
      <c r="AV130" s="150">
        <v>0.16609324949578835</v>
      </c>
      <c r="AW130" s="204">
        <v>8428</v>
      </c>
      <c r="AX130" s="204">
        <v>455</v>
      </c>
      <c r="AY130" s="150">
        <v>5.3986710963455149E-2</v>
      </c>
      <c r="AZ130" s="204">
        <v>8429</v>
      </c>
      <c r="BA130" s="204">
        <v>3732</v>
      </c>
      <c r="BB130" s="150">
        <v>0.44275714794163007</v>
      </c>
      <c r="BC130" s="204">
        <v>6532</v>
      </c>
      <c r="BD130" s="204">
        <v>2392</v>
      </c>
      <c r="BE130" s="150">
        <v>0.36619718309859156</v>
      </c>
      <c r="BF130" s="204">
        <v>8428</v>
      </c>
      <c r="BG130" s="204">
        <v>4944</v>
      </c>
      <c r="BH130" s="150">
        <v>0.58661604176554338</v>
      </c>
    </row>
    <row r="131" spans="32:60">
      <c r="AF131" s="212">
        <v>45</v>
      </c>
      <c r="AG131" s="96" t="s">
        <v>47</v>
      </c>
      <c r="AH131" s="204">
        <v>2143</v>
      </c>
      <c r="AI131" s="204">
        <v>588</v>
      </c>
      <c r="AJ131" s="150">
        <v>0.27438170788614091</v>
      </c>
      <c r="AK131" s="204">
        <v>73</v>
      </c>
      <c r="AL131" s="204">
        <v>29</v>
      </c>
      <c r="AM131" s="150">
        <v>0.39726027397260272</v>
      </c>
      <c r="AN131" s="204">
        <v>2143</v>
      </c>
      <c r="AO131" s="204">
        <v>1293</v>
      </c>
      <c r="AP131" s="150">
        <v>0.60335977601493229</v>
      </c>
      <c r="AQ131" s="204">
        <v>2143</v>
      </c>
      <c r="AR131" s="204">
        <v>258</v>
      </c>
      <c r="AS131" s="150">
        <v>0.12039197386840877</v>
      </c>
      <c r="AT131" s="204">
        <v>2143</v>
      </c>
      <c r="AU131" s="204">
        <v>351</v>
      </c>
      <c r="AV131" s="150">
        <v>0.16378908072795148</v>
      </c>
      <c r="AW131" s="204">
        <v>2143</v>
      </c>
      <c r="AX131" s="204">
        <v>134</v>
      </c>
      <c r="AY131" s="150">
        <v>6.2529164722351843E-2</v>
      </c>
      <c r="AZ131" s="204">
        <v>2143</v>
      </c>
      <c r="BA131" s="204">
        <v>769</v>
      </c>
      <c r="BB131" s="150">
        <v>0.35884274381707887</v>
      </c>
      <c r="BC131" s="204">
        <v>1779</v>
      </c>
      <c r="BD131" s="204">
        <v>707</v>
      </c>
      <c r="BE131" s="150">
        <v>0.39741427768409221</v>
      </c>
      <c r="BF131" s="204">
        <v>2141</v>
      </c>
      <c r="BG131" s="204">
        <v>1296</v>
      </c>
      <c r="BH131" s="150">
        <v>0.60532461466604393</v>
      </c>
    </row>
    <row r="132" spans="32:60">
      <c r="AF132" s="212">
        <v>46</v>
      </c>
      <c r="AG132" s="96" t="s">
        <v>25</v>
      </c>
      <c r="AH132" s="204">
        <v>4495</v>
      </c>
      <c r="AI132" s="204">
        <v>1047</v>
      </c>
      <c r="AJ132" s="150">
        <v>0.23292547274749723</v>
      </c>
      <c r="AK132" s="204">
        <v>1280</v>
      </c>
      <c r="AL132" s="204">
        <v>463</v>
      </c>
      <c r="AM132" s="150">
        <v>0.36171874999999998</v>
      </c>
      <c r="AN132" s="204">
        <v>4495</v>
      </c>
      <c r="AO132" s="204">
        <v>2831</v>
      </c>
      <c r="AP132" s="150">
        <v>0.62981090100111237</v>
      </c>
      <c r="AQ132" s="204">
        <v>4495</v>
      </c>
      <c r="AR132" s="204">
        <v>630</v>
      </c>
      <c r="AS132" s="150">
        <v>0.14015572858731926</v>
      </c>
      <c r="AT132" s="204">
        <v>4493</v>
      </c>
      <c r="AU132" s="204">
        <v>795</v>
      </c>
      <c r="AV132" s="150">
        <v>0.17694190963721346</v>
      </c>
      <c r="AW132" s="204">
        <v>4493</v>
      </c>
      <c r="AX132" s="204">
        <v>229</v>
      </c>
      <c r="AY132" s="150">
        <v>5.0968172713109279E-2</v>
      </c>
      <c r="AZ132" s="204">
        <v>4493</v>
      </c>
      <c r="BA132" s="204">
        <v>1819</v>
      </c>
      <c r="BB132" s="150">
        <v>0.40485199198753619</v>
      </c>
      <c r="BC132" s="204">
        <v>3919</v>
      </c>
      <c r="BD132" s="204">
        <v>1556</v>
      </c>
      <c r="BE132" s="150">
        <v>0.39704006124011226</v>
      </c>
      <c r="BF132" s="204">
        <v>4492</v>
      </c>
      <c r="BG132" s="204">
        <v>2738</v>
      </c>
      <c r="BH132" s="150">
        <v>0.60952804986642917</v>
      </c>
    </row>
    <row r="133" spans="32:60">
      <c r="AF133" s="212">
        <v>47</v>
      </c>
      <c r="AG133" s="96" t="s">
        <v>15</v>
      </c>
      <c r="AH133" s="204">
        <v>8696</v>
      </c>
      <c r="AI133" s="204">
        <v>2215</v>
      </c>
      <c r="AJ133" s="150">
        <v>0.25471481140754371</v>
      </c>
      <c r="AK133" s="204">
        <v>3143</v>
      </c>
      <c r="AL133" s="204">
        <v>1191</v>
      </c>
      <c r="AM133" s="150">
        <v>0.37893732103086225</v>
      </c>
      <c r="AN133" s="204">
        <v>8696</v>
      </c>
      <c r="AO133" s="204">
        <v>5582</v>
      </c>
      <c r="AP133" s="150">
        <v>0.64190432382704687</v>
      </c>
      <c r="AQ133" s="204">
        <v>8696</v>
      </c>
      <c r="AR133" s="204">
        <v>1255</v>
      </c>
      <c r="AS133" s="150">
        <v>0.14431922723091076</v>
      </c>
      <c r="AT133" s="204">
        <v>8695</v>
      </c>
      <c r="AU133" s="204">
        <v>1444</v>
      </c>
      <c r="AV133" s="150">
        <v>0.16607245543415755</v>
      </c>
      <c r="AW133" s="204">
        <v>8695</v>
      </c>
      <c r="AX133" s="204">
        <v>445</v>
      </c>
      <c r="AY133" s="150">
        <v>5.1178838412880963E-2</v>
      </c>
      <c r="AZ133" s="204">
        <v>8695</v>
      </c>
      <c r="BA133" s="204">
        <v>3765</v>
      </c>
      <c r="BB133" s="150">
        <v>0.43300747556066704</v>
      </c>
      <c r="BC133" s="204">
        <v>7175</v>
      </c>
      <c r="BD133" s="204">
        <v>2741</v>
      </c>
      <c r="BE133" s="150">
        <v>0.38202090592334492</v>
      </c>
      <c r="BF133" s="204">
        <v>8693</v>
      </c>
      <c r="BG133" s="204">
        <v>4981</v>
      </c>
      <c r="BH133" s="150">
        <v>0.57298976187737261</v>
      </c>
    </row>
    <row r="134" spans="32:60">
      <c r="AF134" s="212">
        <v>48</v>
      </c>
      <c r="AG134" s="96" t="s">
        <v>26</v>
      </c>
      <c r="AH134" s="204">
        <v>4951</v>
      </c>
      <c r="AI134" s="204">
        <v>1116</v>
      </c>
      <c r="AJ134" s="150">
        <v>0.22540900828115532</v>
      </c>
      <c r="AK134" s="204">
        <v>212</v>
      </c>
      <c r="AL134" s="204">
        <v>86</v>
      </c>
      <c r="AM134" s="150">
        <v>0.40566037735849059</v>
      </c>
      <c r="AN134" s="204">
        <v>4951</v>
      </c>
      <c r="AO134" s="204">
        <v>3158</v>
      </c>
      <c r="AP134" s="150">
        <v>0.63785093920420122</v>
      </c>
      <c r="AQ134" s="204">
        <v>4951</v>
      </c>
      <c r="AR134" s="204">
        <v>718</v>
      </c>
      <c r="AS134" s="150">
        <v>0.14502120783680064</v>
      </c>
      <c r="AT134" s="204">
        <v>4940</v>
      </c>
      <c r="AU134" s="204">
        <v>749</v>
      </c>
      <c r="AV134" s="150">
        <v>0.15161943319838056</v>
      </c>
      <c r="AW134" s="204">
        <v>4940</v>
      </c>
      <c r="AX134" s="204">
        <v>226</v>
      </c>
      <c r="AY134" s="150">
        <v>4.5748987854251015E-2</v>
      </c>
      <c r="AZ134" s="204">
        <v>4937</v>
      </c>
      <c r="BA134" s="204">
        <v>2006</v>
      </c>
      <c r="BB134" s="150">
        <v>0.40631962730403076</v>
      </c>
      <c r="BC134" s="204">
        <v>4183</v>
      </c>
      <c r="BD134" s="204">
        <v>1815</v>
      </c>
      <c r="BE134" s="150">
        <v>0.43389911546736792</v>
      </c>
      <c r="BF134" s="204">
        <v>4940</v>
      </c>
      <c r="BG134" s="204">
        <v>3030</v>
      </c>
      <c r="BH134" s="150">
        <v>0.61336032388663964</v>
      </c>
    </row>
    <row r="135" spans="32:60">
      <c r="AF135" s="212">
        <v>49</v>
      </c>
      <c r="AG135" s="96" t="s">
        <v>27</v>
      </c>
      <c r="AH135" s="204">
        <v>2633</v>
      </c>
      <c r="AI135" s="204">
        <v>720</v>
      </c>
      <c r="AJ135" s="150">
        <v>0.27345233573870109</v>
      </c>
      <c r="AK135" s="204">
        <v>115</v>
      </c>
      <c r="AL135" s="204">
        <v>51</v>
      </c>
      <c r="AM135" s="150">
        <v>0.44347826086956521</v>
      </c>
      <c r="AN135" s="204">
        <v>2633</v>
      </c>
      <c r="AO135" s="204">
        <v>1664</v>
      </c>
      <c r="AP135" s="150">
        <v>0.63197873148499806</v>
      </c>
      <c r="AQ135" s="204">
        <v>2633</v>
      </c>
      <c r="AR135" s="204">
        <v>418</v>
      </c>
      <c r="AS135" s="150">
        <v>0.15875427269274592</v>
      </c>
      <c r="AT135" s="204">
        <v>2631</v>
      </c>
      <c r="AU135" s="204">
        <v>493</v>
      </c>
      <c r="AV135" s="150">
        <v>0.18738122386925124</v>
      </c>
      <c r="AW135" s="204">
        <v>2631</v>
      </c>
      <c r="AX135" s="204">
        <v>157</v>
      </c>
      <c r="AY135" s="150">
        <v>5.96731280881794E-2</v>
      </c>
      <c r="AZ135" s="204">
        <v>2630</v>
      </c>
      <c r="BA135" s="204">
        <v>1061</v>
      </c>
      <c r="BB135" s="150">
        <v>0.40342205323193914</v>
      </c>
      <c r="BC135" s="204">
        <v>2250</v>
      </c>
      <c r="BD135" s="204">
        <v>964</v>
      </c>
      <c r="BE135" s="150">
        <v>0.42844444444444446</v>
      </c>
      <c r="BF135" s="204">
        <v>2631</v>
      </c>
      <c r="BG135" s="204">
        <v>1568</v>
      </c>
      <c r="BH135" s="150">
        <v>0.59597111364500188</v>
      </c>
    </row>
    <row r="136" spans="32:60">
      <c r="AF136" s="212">
        <v>50</v>
      </c>
      <c r="AG136" s="96" t="s">
        <v>16</v>
      </c>
      <c r="AH136" s="204">
        <v>3368</v>
      </c>
      <c r="AI136" s="204">
        <v>856</v>
      </c>
      <c r="AJ136" s="150">
        <v>0.25415676959619954</v>
      </c>
      <c r="AK136" s="204">
        <v>1639</v>
      </c>
      <c r="AL136" s="204">
        <v>617</v>
      </c>
      <c r="AM136" s="150">
        <v>0.3764490543014033</v>
      </c>
      <c r="AN136" s="204">
        <v>3367</v>
      </c>
      <c r="AO136" s="204">
        <v>2074</v>
      </c>
      <c r="AP136" s="150">
        <v>0.61597861597861603</v>
      </c>
      <c r="AQ136" s="204">
        <v>3367</v>
      </c>
      <c r="AR136" s="204">
        <v>358</v>
      </c>
      <c r="AS136" s="150">
        <v>0.10632610632610633</v>
      </c>
      <c r="AT136" s="204">
        <v>3369</v>
      </c>
      <c r="AU136" s="204">
        <v>568</v>
      </c>
      <c r="AV136" s="150">
        <v>0.16859602255862274</v>
      </c>
      <c r="AW136" s="204">
        <v>3369</v>
      </c>
      <c r="AX136" s="204">
        <v>162</v>
      </c>
      <c r="AY136" s="150">
        <v>4.8085485307212822E-2</v>
      </c>
      <c r="AZ136" s="204">
        <v>3369</v>
      </c>
      <c r="BA136" s="204">
        <v>1434</v>
      </c>
      <c r="BB136" s="150">
        <v>0.42564559216384684</v>
      </c>
      <c r="BC136" s="204">
        <v>2904</v>
      </c>
      <c r="BD136" s="204">
        <v>1098</v>
      </c>
      <c r="BE136" s="150">
        <v>0.37809917355371903</v>
      </c>
      <c r="BF136" s="204">
        <v>3369</v>
      </c>
      <c r="BG136" s="204">
        <v>2006</v>
      </c>
      <c r="BH136" s="150">
        <v>0.59542891065598103</v>
      </c>
    </row>
    <row r="137" spans="32:60">
      <c r="AF137" s="212">
        <v>51</v>
      </c>
      <c r="AG137" s="96" t="s">
        <v>48</v>
      </c>
      <c r="AH137" s="204">
        <v>6320</v>
      </c>
      <c r="AI137" s="204">
        <v>1524</v>
      </c>
      <c r="AJ137" s="150">
        <v>0.24113924050632912</v>
      </c>
      <c r="AK137" s="204">
        <v>879</v>
      </c>
      <c r="AL137" s="204">
        <v>307</v>
      </c>
      <c r="AM137" s="150">
        <v>0.34926052332195678</v>
      </c>
      <c r="AN137" s="204">
        <v>6322</v>
      </c>
      <c r="AO137" s="204">
        <v>4127</v>
      </c>
      <c r="AP137" s="150">
        <v>0.65279974691553311</v>
      </c>
      <c r="AQ137" s="204">
        <v>6322</v>
      </c>
      <c r="AR137" s="204">
        <v>816</v>
      </c>
      <c r="AS137" s="150">
        <v>0.12907307813982916</v>
      </c>
      <c r="AT137" s="204">
        <v>6322</v>
      </c>
      <c r="AU137" s="204">
        <v>1098</v>
      </c>
      <c r="AV137" s="150">
        <v>0.17367921543815248</v>
      </c>
      <c r="AW137" s="204">
        <v>6322</v>
      </c>
      <c r="AX137" s="204">
        <v>421</v>
      </c>
      <c r="AY137" s="150">
        <v>6.6592850363808923E-2</v>
      </c>
      <c r="AZ137" s="204">
        <v>6322</v>
      </c>
      <c r="BA137" s="204">
        <v>2611</v>
      </c>
      <c r="BB137" s="150">
        <v>0.41300221448908575</v>
      </c>
      <c r="BC137" s="204">
        <v>5316</v>
      </c>
      <c r="BD137" s="204">
        <v>2321</v>
      </c>
      <c r="BE137" s="150">
        <v>0.43660647103085026</v>
      </c>
      <c r="BF137" s="204">
        <v>6322</v>
      </c>
      <c r="BG137" s="204">
        <v>3828</v>
      </c>
      <c r="BH137" s="150">
        <v>0.60550458715596334</v>
      </c>
    </row>
    <row r="138" spans="32:60">
      <c r="AF138" s="212">
        <v>52</v>
      </c>
      <c r="AG138" s="96" t="s">
        <v>4</v>
      </c>
      <c r="AH138" s="204">
        <v>4489</v>
      </c>
      <c r="AI138" s="204">
        <v>918</v>
      </c>
      <c r="AJ138" s="150">
        <v>0.20449988861661841</v>
      </c>
      <c r="AK138" s="204">
        <v>1131</v>
      </c>
      <c r="AL138" s="204">
        <v>433</v>
      </c>
      <c r="AM138" s="150">
        <v>0.3828470380194518</v>
      </c>
      <c r="AN138" s="204">
        <v>4490</v>
      </c>
      <c r="AO138" s="204">
        <v>2902</v>
      </c>
      <c r="AP138" s="150">
        <v>0.64632516703786191</v>
      </c>
      <c r="AQ138" s="204">
        <v>4490</v>
      </c>
      <c r="AR138" s="204">
        <v>753</v>
      </c>
      <c r="AS138" s="150">
        <v>0.16770601336302896</v>
      </c>
      <c r="AT138" s="204">
        <v>4490</v>
      </c>
      <c r="AU138" s="204">
        <v>680</v>
      </c>
      <c r="AV138" s="150">
        <v>0.15144766146993319</v>
      </c>
      <c r="AW138" s="204">
        <v>4487</v>
      </c>
      <c r="AX138" s="204">
        <v>134</v>
      </c>
      <c r="AY138" s="150">
        <v>2.9864051704925339E-2</v>
      </c>
      <c r="AZ138" s="204">
        <v>4490</v>
      </c>
      <c r="BA138" s="204">
        <v>2132</v>
      </c>
      <c r="BB138" s="150">
        <v>0.47483296213808462</v>
      </c>
      <c r="BC138" s="204">
        <v>4365</v>
      </c>
      <c r="BD138" s="204">
        <v>1894</v>
      </c>
      <c r="BE138" s="150">
        <v>0.43390607101947309</v>
      </c>
      <c r="BF138" s="204">
        <v>4487</v>
      </c>
      <c r="BG138" s="204">
        <v>2765</v>
      </c>
      <c r="BH138" s="150">
        <v>0.61622464898595941</v>
      </c>
    </row>
    <row r="139" spans="32:60">
      <c r="AF139" s="212">
        <v>53</v>
      </c>
      <c r="AG139" s="96" t="s">
        <v>22</v>
      </c>
      <c r="AH139" s="204">
        <v>2059</v>
      </c>
      <c r="AI139" s="204">
        <v>520</v>
      </c>
      <c r="AJ139" s="150">
        <v>0.2525497814473045</v>
      </c>
      <c r="AK139" s="204">
        <v>13</v>
      </c>
      <c r="AL139" s="204">
        <v>7</v>
      </c>
      <c r="AM139" s="150">
        <v>0.53846153846153844</v>
      </c>
      <c r="AN139" s="204">
        <v>2069</v>
      </c>
      <c r="AO139" s="204">
        <v>1301</v>
      </c>
      <c r="AP139" s="150">
        <v>0.62880618656355725</v>
      </c>
      <c r="AQ139" s="204">
        <v>2069</v>
      </c>
      <c r="AR139" s="204">
        <v>258</v>
      </c>
      <c r="AS139" s="150">
        <v>0.12469792170130498</v>
      </c>
      <c r="AT139" s="204">
        <v>2069</v>
      </c>
      <c r="AU139" s="204">
        <v>357</v>
      </c>
      <c r="AV139" s="150">
        <v>0.17254712421459642</v>
      </c>
      <c r="AW139" s="204">
        <v>2069</v>
      </c>
      <c r="AX139" s="204">
        <v>126</v>
      </c>
      <c r="AY139" s="150">
        <v>6.0898985016916388E-2</v>
      </c>
      <c r="AZ139" s="204">
        <v>2069</v>
      </c>
      <c r="BA139" s="204">
        <v>865</v>
      </c>
      <c r="BB139" s="150">
        <v>0.41807636539391008</v>
      </c>
      <c r="BC139" s="204">
        <v>1552</v>
      </c>
      <c r="BD139" s="204">
        <v>580</v>
      </c>
      <c r="BE139" s="150">
        <v>0.37371134020618557</v>
      </c>
      <c r="BF139" s="204">
        <v>2069</v>
      </c>
      <c r="BG139" s="204">
        <v>1217</v>
      </c>
      <c r="BH139" s="150">
        <v>0.58820686321894633</v>
      </c>
    </row>
    <row r="140" spans="32:60">
      <c r="AF140" s="212">
        <v>54</v>
      </c>
      <c r="AG140" s="96" t="s">
        <v>28</v>
      </c>
      <c r="AH140" s="204">
        <v>4701</v>
      </c>
      <c r="AI140" s="204">
        <v>1116</v>
      </c>
      <c r="AJ140" s="150">
        <v>0.23739629865985962</v>
      </c>
      <c r="AK140" s="204">
        <v>53</v>
      </c>
      <c r="AL140" s="204">
        <v>26</v>
      </c>
      <c r="AM140" s="150">
        <v>0.49056603773584906</v>
      </c>
      <c r="AN140" s="204">
        <v>4703</v>
      </c>
      <c r="AO140" s="204">
        <v>2638</v>
      </c>
      <c r="AP140" s="150">
        <v>0.56091856261960449</v>
      </c>
      <c r="AQ140" s="204">
        <v>4703</v>
      </c>
      <c r="AR140" s="204">
        <v>561</v>
      </c>
      <c r="AS140" s="150">
        <v>0.11928556240697427</v>
      </c>
      <c r="AT140" s="204">
        <v>4703</v>
      </c>
      <c r="AU140" s="204">
        <v>790</v>
      </c>
      <c r="AV140" s="150">
        <v>0.16797788645545397</v>
      </c>
      <c r="AW140" s="204">
        <v>4703</v>
      </c>
      <c r="AX140" s="204">
        <v>231</v>
      </c>
      <c r="AY140" s="150">
        <v>4.9117584520518814E-2</v>
      </c>
      <c r="AZ140" s="204">
        <v>4703</v>
      </c>
      <c r="BA140" s="204">
        <v>2113</v>
      </c>
      <c r="BB140" s="150">
        <v>0.44928768870933444</v>
      </c>
      <c r="BC140" s="204">
        <v>3995</v>
      </c>
      <c r="BD140" s="204">
        <v>1489</v>
      </c>
      <c r="BE140" s="150">
        <v>0.37271589486858575</v>
      </c>
      <c r="BF140" s="204">
        <v>4703</v>
      </c>
      <c r="BG140" s="204">
        <v>2769</v>
      </c>
      <c r="BH140" s="150">
        <v>0.58877312353816713</v>
      </c>
    </row>
    <row r="141" spans="32:60">
      <c r="AF141" s="212">
        <v>55</v>
      </c>
      <c r="AG141" s="96" t="s">
        <v>17</v>
      </c>
      <c r="AH141" s="204">
        <v>4192</v>
      </c>
      <c r="AI141" s="204">
        <v>1189</v>
      </c>
      <c r="AJ141" s="150">
        <v>0.2836354961832061</v>
      </c>
      <c r="AK141" s="204">
        <v>726</v>
      </c>
      <c r="AL141" s="204">
        <v>312</v>
      </c>
      <c r="AM141" s="150">
        <v>0.42975206611570249</v>
      </c>
      <c r="AN141" s="204">
        <v>4192</v>
      </c>
      <c r="AO141" s="204">
        <v>2713</v>
      </c>
      <c r="AP141" s="150">
        <v>0.64718511450381677</v>
      </c>
      <c r="AQ141" s="204">
        <v>4190</v>
      </c>
      <c r="AR141" s="204">
        <v>534</v>
      </c>
      <c r="AS141" s="150">
        <v>0.12744630071599045</v>
      </c>
      <c r="AT141" s="204">
        <v>4192</v>
      </c>
      <c r="AU141" s="204">
        <v>803</v>
      </c>
      <c r="AV141" s="150">
        <v>0.19155534351145037</v>
      </c>
      <c r="AW141" s="204">
        <v>4192</v>
      </c>
      <c r="AX141" s="204">
        <v>251</v>
      </c>
      <c r="AY141" s="150">
        <v>5.9875954198473282E-2</v>
      </c>
      <c r="AZ141" s="204">
        <v>4192</v>
      </c>
      <c r="BA141" s="204">
        <v>1635</v>
      </c>
      <c r="BB141" s="150">
        <v>0.39002862595419846</v>
      </c>
      <c r="BC141" s="204">
        <v>3166</v>
      </c>
      <c r="BD141" s="204">
        <v>1400</v>
      </c>
      <c r="BE141" s="150">
        <v>0.4421983575489577</v>
      </c>
      <c r="BF141" s="204">
        <v>4192</v>
      </c>
      <c r="BG141" s="204">
        <v>2518</v>
      </c>
      <c r="BH141" s="150">
        <v>0.60066793893129766</v>
      </c>
    </row>
    <row r="142" spans="32:60">
      <c r="AF142" s="212">
        <v>56</v>
      </c>
      <c r="AG142" s="96" t="s">
        <v>10</v>
      </c>
      <c r="AH142" s="204">
        <v>1700</v>
      </c>
      <c r="AI142" s="204">
        <v>393</v>
      </c>
      <c r="AJ142" s="150">
        <v>0.23117647058823529</v>
      </c>
      <c r="AK142" s="204">
        <v>71</v>
      </c>
      <c r="AL142" s="204">
        <v>24</v>
      </c>
      <c r="AM142" s="150">
        <v>0.3380281690140845</v>
      </c>
      <c r="AN142" s="204">
        <v>1699</v>
      </c>
      <c r="AO142" s="204">
        <v>1085</v>
      </c>
      <c r="AP142" s="150">
        <v>0.63861094761624482</v>
      </c>
      <c r="AQ142" s="204">
        <v>1699</v>
      </c>
      <c r="AR142" s="204">
        <v>217</v>
      </c>
      <c r="AS142" s="150">
        <v>0.12772218952324896</v>
      </c>
      <c r="AT142" s="204">
        <v>1698</v>
      </c>
      <c r="AU142" s="204">
        <v>286</v>
      </c>
      <c r="AV142" s="150">
        <v>0.16843345111896349</v>
      </c>
      <c r="AW142" s="204">
        <v>1698</v>
      </c>
      <c r="AX142" s="204">
        <v>102</v>
      </c>
      <c r="AY142" s="150">
        <v>6.0070671378091869E-2</v>
      </c>
      <c r="AZ142" s="204">
        <v>1697</v>
      </c>
      <c r="BA142" s="204">
        <v>681</v>
      </c>
      <c r="BB142" s="150">
        <v>0.40129640542133177</v>
      </c>
      <c r="BC142" s="204">
        <v>1288</v>
      </c>
      <c r="BD142" s="204">
        <v>536</v>
      </c>
      <c r="BE142" s="150">
        <v>0.41614906832298137</v>
      </c>
      <c r="BF142" s="204">
        <v>1695</v>
      </c>
      <c r="BG142" s="204">
        <v>965</v>
      </c>
      <c r="BH142" s="150">
        <v>0.56932153392330387</v>
      </c>
    </row>
    <row r="143" spans="32:60">
      <c r="AF143" s="212">
        <v>57</v>
      </c>
      <c r="AG143" s="96" t="s">
        <v>49</v>
      </c>
      <c r="AH143" s="204">
        <v>1361</v>
      </c>
      <c r="AI143" s="204">
        <v>294</v>
      </c>
      <c r="AJ143" s="150">
        <v>0.21601763409257899</v>
      </c>
      <c r="AK143" s="204">
        <v>25</v>
      </c>
      <c r="AL143" s="204">
        <v>12</v>
      </c>
      <c r="AM143" s="150">
        <v>0.48</v>
      </c>
      <c r="AN143" s="204">
        <v>1361</v>
      </c>
      <c r="AO143" s="204">
        <v>821</v>
      </c>
      <c r="AP143" s="150">
        <v>0.60323291697281411</v>
      </c>
      <c r="AQ143" s="204">
        <v>1361</v>
      </c>
      <c r="AR143" s="204">
        <v>192</v>
      </c>
      <c r="AS143" s="150">
        <v>0.14107274063188832</v>
      </c>
      <c r="AT143" s="204">
        <v>1361</v>
      </c>
      <c r="AU143" s="204">
        <v>225</v>
      </c>
      <c r="AV143" s="150">
        <v>0.16531961792799413</v>
      </c>
      <c r="AW143" s="204">
        <v>1361</v>
      </c>
      <c r="AX143" s="204">
        <v>56</v>
      </c>
      <c r="AY143" s="150">
        <v>4.1146216017634095E-2</v>
      </c>
      <c r="AZ143" s="204">
        <v>1347</v>
      </c>
      <c r="BA143" s="204">
        <v>594</v>
      </c>
      <c r="BB143" s="150">
        <v>0.44097995545657015</v>
      </c>
      <c r="BC143" s="204">
        <v>1153</v>
      </c>
      <c r="BD143" s="204">
        <v>459</v>
      </c>
      <c r="BE143" s="150">
        <v>0.39809193408499566</v>
      </c>
      <c r="BF143" s="204">
        <v>1361</v>
      </c>
      <c r="BG143" s="204">
        <v>843</v>
      </c>
      <c r="BH143" s="150">
        <v>0.61939750183688469</v>
      </c>
    </row>
    <row r="144" spans="32:60">
      <c r="AF144" s="212">
        <v>58</v>
      </c>
      <c r="AG144" s="96" t="s">
        <v>29</v>
      </c>
      <c r="AH144" s="204">
        <v>3055</v>
      </c>
      <c r="AI144" s="204">
        <v>717</v>
      </c>
      <c r="AJ144" s="150">
        <v>0.23469721767594107</v>
      </c>
      <c r="AK144" s="204">
        <v>3</v>
      </c>
      <c r="AL144" s="204">
        <v>0</v>
      </c>
      <c r="AM144" s="150">
        <v>0</v>
      </c>
      <c r="AN144" s="204">
        <v>3059</v>
      </c>
      <c r="AO144" s="204">
        <v>1665</v>
      </c>
      <c r="AP144" s="150">
        <v>0.54429552141222626</v>
      </c>
      <c r="AQ144" s="204">
        <v>3059</v>
      </c>
      <c r="AR144" s="204">
        <v>268</v>
      </c>
      <c r="AS144" s="150">
        <v>8.761033017325924E-2</v>
      </c>
      <c r="AT144" s="204">
        <v>3059</v>
      </c>
      <c r="AU144" s="204">
        <v>493</v>
      </c>
      <c r="AV144" s="150">
        <v>0.16116377901274925</v>
      </c>
      <c r="AW144" s="204">
        <v>3059</v>
      </c>
      <c r="AX144" s="204">
        <v>186</v>
      </c>
      <c r="AY144" s="150">
        <v>6.0804184373978422E-2</v>
      </c>
      <c r="AZ144" s="204">
        <v>3059</v>
      </c>
      <c r="BA144" s="204">
        <v>1205</v>
      </c>
      <c r="BB144" s="150">
        <v>0.39391958156260215</v>
      </c>
      <c r="BC144" s="204">
        <v>2713</v>
      </c>
      <c r="BD144" s="204">
        <v>1035</v>
      </c>
      <c r="BE144" s="150">
        <v>0.38149649834131955</v>
      </c>
      <c r="BF144" s="204">
        <v>3057</v>
      </c>
      <c r="BG144" s="204">
        <v>1835</v>
      </c>
      <c r="BH144" s="150">
        <v>0.6002616944717043</v>
      </c>
    </row>
    <row r="145" spans="32:60">
      <c r="AF145" s="212">
        <v>59</v>
      </c>
      <c r="AG145" s="96" t="s">
        <v>23</v>
      </c>
      <c r="AH145" s="204">
        <v>12018</v>
      </c>
      <c r="AI145" s="204">
        <v>3185</v>
      </c>
      <c r="AJ145" s="150">
        <v>0.26501913795972709</v>
      </c>
      <c r="AK145" s="204">
        <v>6052</v>
      </c>
      <c r="AL145" s="204">
        <v>2271</v>
      </c>
      <c r="AM145" s="150">
        <v>0.37524785194976867</v>
      </c>
      <c r="AN145" s="204">
        <v>12022</v>
      </c>
      <c r="AO145" s="204">
        <v>8273</v>
      </c>
      <c r="AP145" s="150">
        <v>0.68815504907669278</v>
      </c>
      <c r="AQ145" s="204">
        <v>12022</v>
      </c>
      <c r="AR145" s="204">
        <v>1782</v>
      </c>
      <c r="AS145" s="150">
        <v>0.14822824821161204</v>
      </c>
      <c r="AT145" s="204">
        <v>12023</v>
      </c>
      <c r="AU145" s="204">
        <v>2105</v>
      </c>
      <c r="AV145" s="150">
        <v>0.17508109456874324</v>
      </c>
      <c r="AW145" s="204">
        <v>12023</v>
      </c>
      <c r="AX145" s="204">
        <v>598</v>
      </c>
      <c r="AY145" s="150">
        <v>4.9738002162521833E-2</v>
      </c>
      <c r="AZ145" s="204">
        <v>11989</v>
      </c>
      <c r="BA145" s="204">
        <v>5429</v>
      </c>
      <c r="BB145" s="150">
        <v>0.45283176244891149</v>
      </c>
      <c r="BC145" s="204">
        <v>10772</v>
      </c>
      <c r="BD145" s="204">
        <v>3864</v>
      </c>
      <c r="BE145" s="150">
        <v>0.35870776086149275</v>
      </c>
      <c r="BF145" s="204">
        <v>12022</v>
      </c>
      <c r="BG145" s="204">
        <v>6957</v>
      </c>
      <c r="BH145" s="150">
        <v>0.5786890700382632</v>
      </c>
    </row>
    <row r="146" spans="32:60">
      <c r="AF146" s="212">
        <v>60</v>
      </c>
      <c r="AG146" s="96" t="s">
        <v>50</v>
      </c>
      <c r="AH146" s="204">
        <v>1405</v>
      </c>
      <c r="AI146" s="204">
        <v>289</v>
      </c>
      <c r="AJ146" s="150">
        <v>0.20569395017793593</v>
      </c>
      <c r="AK146" s="204">
        <v>180</v>
      </c>
      <c r="AL146" s="204">
        <v>58</v>
      </c>
      <c r="AM146" s="150">
        <v>0.32222222222222224</v>
      </c>
      <c r="AN146" s="204">
        <v>1405</v>
      </c>
      <c r="AO146" s="204">
        <v>894</v>
      </c>
      <c r="AP146" s="150">
        <v>0.63629893238434165</v>
      </c>
      <c r="AQ146" s="204">
        <v>1405</v>
      </c>
      <c r="AR146" s="204">
        <v>192</v>
      </c>
      <c r="AS146" s="150">
        <v>0.13665480427046264</v>
      </c>
      <c r="AT146" s="204">
        <v>1405</v>
      </c>
      <c r="AU146" s="204">
        <v>228</v>
      </c>
      <c r="AV146" s="150">
        <v>0.16227758007117438</v>
      </c>
      <c r="AW146" s="204">
        <v>1405</v>
      </c>
      <c r="AX146" s="204">
        <v>89</v>
      </c>
      <c r="AY146" s="150">
        <v>6.3345195729537368E-2</v>
      </c>
      <c r="AZ146" s="204">
        <v>1405</v>
      </c>
      <c r="BA146" s="204">
        <v>633</v>
      </c>
      <c r="BB146" s="150">
        <v>0.45053380782918151</v>
      </c>
      <c r="BC146" s="204">
        <v>1157</v>
      </c>
      <c r="BD146" s="204">
        <v>471</v>
      </c>
      <c r="BE146" s="150">
        <v>0.40708729472774419</v>
      </c>
      <c r="BF146" s="204">
        <v>1405</v>
      </c>
      <c r="BG146" s="204">
        <v>801</v>
      </c>
      <c r="BH146" s="150">
        <v>0.57010676156583628</v>
      </c>
    </row>
    <row r="147" spans="32:60">
      <c r="AF147" s="212">
        <v>61</v>
      </c>
      <c r="AG147" s="96" t="s">
        <v>18</v>
      </c>
      <c r="AH147" s="204">
        <v>1566</v>
      </c>
      <c r="AI147" s="204">
        <v>397</v>
      </c>
      <c r="AJ147" s="150">
        <v>0.25351213282247764</v>
      </c>
      <c r="AK147" s="204">
        <v>763</v>
      </c>
      <c r="AL147" s="204">
        <v>259</v>
      </c>
      <c r="AM147" s="150">
        <v>0.33944954128440369</v>
      </c>
      <c r="AN147" s="204">
        <v>1566</v>
      </c>
      <c r="AO147" s="204">
        <v>917</v>
      </c>
      <c r="AP147" s="150">
        <v>0.58556832694763727</v>
      </c>
      <c r="AQ147" s="204">
        <v>1566</v>
      </c>
      <c r="AR147" s="204">
        <v>194</v>
      </c>
      <c r="AS147" s="150">
        <v>0.12388250319284802</v>
      </c>
      <c r="AT147" s="204">
        <v>1566</v>
      </c>
      <c r="AU147" s="204">
        <v>250</v>
      </c>
      <c r="AV147" s="150">
        <v>0.15964240102171137</v>
      </c>
      <c r="AW147" s="204">
        <v>1566</v>
      </c>
      <c r="AX147" s="204">
        <v>78</v>
      </c>
      <c r="AY147" s="150">
        <v>4.9808429118773943E-2</v>
      </c>
      <c r="AZ147" s="204">
        <v>1566</v>
      </c>
      <c r="BA147" s="204">
        <v>702</v>
      </c>
      <c r="BB147" s="150">
        <v>0.44827586206896552</v>
      </c>
      <c r="BC147" s="204">
        <v>1249</v>
      </c>
      <c r="BD147" s="204">
        <v>482</v>
      </c>
      <c r="BE147" s="150">
        <v>0.38590872698158529</v>
      </c>
      <c r="BF147" s="204">
        <v>1565</v>
      </c>
      <c r="BG147" s="204">
        <v>957</v>
      </c>
      <c r="BH147" s="150">
        <v>0.6115015974440895</v>
      </c>
    </row>
    <row r="148" spans="32:60">
      <c r="AF148" s="212">
        <v>62</v>
      </c>
      <c r="AG148" s="96" t="s">
        <v>19</v>
      </c>
      <c r="AH148" s="204">
        <v>1802</v>
      </c>
      <c r="AI148" s="204">
        <v>390</v>
      </c>
      <c r="AJ148" s="150">
        <v>0.21642619311875694</v>
      </c>
      <c r="AK148" s="204">
        <v>854</v>
      </c>
      <c r="AL148" s="204">
        <v>343</v>
      </c>
      <c r="AM148" s="150">
        <v>0.40163934426229508</v>
      </c>
      <c r="AN148" s="204">
        <v>1802</v>
      </c>
      <c r="AO148" s="204">
        <v>1129</v>
      </c>
      <c r="AP148" s="150">
        <v>0.62652608213096561</v>
      </c>
      <c r="AQ148" s="204">
        <v>1802</v>
      </c>
      <c r="AR148" s="204">
        <v>274</v>
      </c>
      <c r="AS148" s="150">
        <v>0.15205327413984462</v>
      </c>
      <c r="AT148" s="204">
        <v>1791</v>
      </c>
      <c r="AU148" s="204">
        <v>276</v>
      </c>
      <c r="AV148" s="150">
        <v>0.1541038525963149</v>
      </c>
      <c r="AW148" s="204">
        <v>1791</v>
      </c>
      <c r="AX148" s="204">
        <v>68</v>
      </c>
      <c r="AY148" s="150">
        <v>3.796761585706309E-2</v>
      </c>
      <c r="AZ148" s="204">
        <v>1791</v>
      </c>
      <c r="BA148" s="204">
        <v>846</v>
      </c>
      <c r="BB148" s="150">
        <v>0.47236180904522612</v>
      </c>
      <c r="BC148" s="204">
        <v>1617</v>
      </c>
      <c r="BD148" s="204">
        <v>631</v>
      </c>
      <c r="BE148" s="150">
        <v>0.39022881880024735</v>
      </c>
      <c r="BF148" s="204">
        <v>1791</v>
      </c>
      <c r="BG148" s="204">
        <v>1051</v>
      </c>
      <c r="BH148" s="150">
        <v>0.58682300390843101</v>
      </c>
    </row>
    <row r="149" spans="32:60">
      <c r="AF149" s="212">
        <v>63</v>
      </c>
      <c r="AG149" s="96" t="s">
        <v>30</v>
      </c>
      <c r="AH149" s="204">
        <v>2141</v>
      </c>
      <c r="AI149" s="204">
        <v>453</v>
      </c>
      <c r="AJ149" s="150">
        <v>0.21158337225595517</v>
      </c>
      <c r="AK149" s="204">
        <v>810</v>
      </c>
      <c r="AL149" s="204">
        <v>251</v>
      </c>
      <c r="AM149" s="150">
        <v>0.30987654320987656</v>
      </c>
      <c r="AN149" s="204">
        <v>2141</v>
      </c>
      <c r="AO149" s="204">
        <v>1293</v>
      </c>
      <c r="AP149" s="150">
        <v>0.60392340028024283</v>
      </c>
      <c r="AQ149" s="204">
        <v>2141</v>
      </c>
      <c r="AR149" s="204">
        <v>244</v>
      </c>
      <c r="AS149" s="150">
        <v>0.11396543671181691</v>
      </c>
      <c r="AT149" s="204">
        <v>2140</v>
      </c>
      <c r="AU149" s="204">
        <v>309</v>
      </c>
      <c r="AV149" s="150">
        <v>0.14439252336448599</v>
      </c>
      <c r="AW149" s="204">
        <v>2140</v>
      </c>
      <c r="AX149" s="204">
        <v>118</v>
      </c>
      <c r="AY149" s="150">
        <v>5.5140186915887852E-2</v>
      </c>
      <c r="AZ149" s="204">
        <v>2140</v>
      </c>
      <c r="BA149" s="204">
        <v>969</v>
      </c>
      <c r="BB149" s="150">
        <v>0.452803738317757</v>
      </c>
      <c r="BC149" s="204">
        <v>1894</v>
      </c>
      <c r="BD149" s="204">
        <v>701</v>
      </c>
      <c r="BE149" s="150">
        <v>0.37011615628299893</v>
      </c>
      <c r="BF149" s="204">
        <v>2139</v>
      </c>
      <c r="BG149" s="204">
        <v>1284</v>
      </c>
      <c r="BH149" s="150">
        <v>0.60028050490883589</v>
      </c>
    </row>
    <row r="150" spans="32:60">
      <c r="AF150" s="212">
        <v>64</v>
      </c>
      <c r="AG150" s="96" t="s">
        <v>51</v>
      </c>
      <c r="AH150" s="204">
        <v>1046</v>
      </c>
      <c r="AI150" s="204">
        <v>253</v>
      </c>
      <c r="AJ150" s="150">
        <v>0.2418738049713193</v>
      </c>
      <c r="AK150" s="204">
        <v>539</v>
      </c>
      <c r="AL150" s="204">
        <v>211</v>
      </c>
      <c r="AM150" s="150">
        <v>0.39146567717996289</v>
      </c>
      <c r="AN150" s="204">
        <v>1046</v>
      </c>
      <c r="AO150" s="204">
        <v>682</v>
      </c>
      <c r="AP150" s="150">
        <v>0.65200764818355639</v>
      </c>
      <c r="AQ150" s="204">
        <v>1046</v>
      </c>
      <c r="AR150" s="204">
        <v>143</v>
      </c>
      <c r="AS150" s="150">
        <v>0.1367112810707457</v>
      </c>
      <c r="AT150" s="204">
        <v>1045</v>
      </c>
      <c r="AU150" s="204">
        <v>176</v>
      </c>
      <c r="AV150" s="150">
        <v>0.16842105263157894</v>
      </c>
      <c r="AW150" s="204">
        <v>1045</v>
      </c>
      <c r="AX150" s="204">
        <v>56</v>
      </c>
      <c r="AY150" s="150">
        <v>5.3588516746411484E-2</v>
      </c>
      <c r="AZ150" s="204">
        <v>1045</v>
      </c>
      <c r="BA150" s="204">
        <v>463</v>
      </c>
      <c r="BB150" s="150">
        <v>0.44306220095693782</v>
      </c>
      <c r="BC150" s="204">
        <v>951</v>
      </c>
      <c r="BD150" s="204">
        <v>363</v>
      </c>
      <c r="BE150" s="150">
        <v>0.38170347003154576</v>
      </c>
      <c r="BF150" s="204">
        <v>1046</v>
      </c>
      <c r="BG150" s="204">
        <v>608</v>
      </c>
      <c r="BH150" s="150">
        <v>0.58126195028680694</v>
      </c>
    </row>
    <row r="151" spans="32:60">
      <c r="AF151" s="212">
        <v>65</v>
      </c>
      <c r="AG151" s="96" t="s">
        <v>11</v>
      </c>
      <c r="AH151" s="204">
        <v>832</v>
      </c>
      <c r="AI151" s="204">
        <v>179</v>
      </c>
      <c r="AJ151" s="150">
        <v>0.21514423076923078</v>
      </c>
      <c r="AK151" s="204">
        <v>623</v>
      </c>
      <c r="AL151" s="204">
        <v>210</v>
      </c>
      <c r="AM151" s="150">
        <v>0.33707865168539325</v>
      </c>
      <c r="AN151" s="204">
        <v>832</v>
      </c>
      <c r="AO151" s="204">
        <v>456</v>
      </c>
      <c r="AP151" s="150">
        <v>0.54807692307692313</v>
      </c>
      <c r="AQ151" s="204">
        <v>832</v>
      </c>
      <c r="AR151" s="204">
        <v>77</v>
      </c>
      <c r="AS151" s="150">
        <v>9.2548076923076927E-2</v>
      </c>
      <c r="AT151" s="204">
        <v>832</v>
      </c>
      <c r="AU151" s="204">
        <v>112</v>
      </c>
      <c r="AV151" s="150">
        <v>0.13461538461538461</v>
      </c>
      <c r="AW151" s="204">
        <v>832</v>
      </c>
      <c r="AX151" s="204">
        <v>22</v>
      </c>
      <c r="AY151" s="150">
        <v>2.6442307692307692E-2</v>
      </c>
      <c r="AZ151" s="204">
        <v>832</v>
      </c>
      <c r="BA151" s="204">
        <v>400</v>
      </c>
      <c r="BB151" s="150">
        <v>0.48076923076923078</v>
      </c>
      <c r="BC151" s="204">
        <v>784</v>
      </c>
      <c r="BD151" s="204">
        <v>290</v>
      </c>
      <c r="BE151" s="150">
        <v>0.36989795918367346</v>
      </c>
      <c r="BF151" s="204">
        <v>832</v>
      </c>
      <c r="BG151" s="204">
        <v>470</v>
      </c>
      <c r="BH151" s="150">
        <v>0.56490384615384615</v>
      </c>
    </row>
    <row r="152" spans="32:60">
      <c r="AF152" s="212">
        <v>66</v>
      </c>
      <c r="AG152" s="96" t="s">
        <v>5</v>
      </c>
      <c r="AH152" s="204">
        <v>2122</v>
      </c>
      <c r="AI152" s="204">
        <v>482</v>
      </c>
      <c r="AJ152" s="150">
        <v>0.22714420358152687</v>
      </c>
      <c r="AK152" s="204">
        <v>2080</v>
      </c>
      <c r="AL152" s="204">
        <v>756</v>
      </c>
      <c r="AM152" s="150">
        <v>0.36346153846153845</v>
      </c>
      <c r="AN152" s="204">
        <v>2122</v>
      </c>
      <c r="AO152" s="204">
        <v>1318</v>
      </c>
      <c r="AP152" s="150">
        <v>0.6211121583411876</v>
      </c>
      <c r="AQ152" s="204">
        <v>2122</v>
      </c>
      <c r="AR152" s="204">
        <v>195</v>
      </c>
      <c r="AS152" s="150">
        <v>9.1894439208294057E-2</v>
      </c>
      <c r="AT152" s="204">
        <v>2122</v>
      </c>
      <c r="AU152" s="204">
        <v>321</v>
      </c>
      <c r="AV152" s="150">
        <v>0.15127238454288408</v>
      </c>
      <c r="AW152" s="204">
        <v>2122</v>
      </c>
      <c r="AX152" s="204">
        <v>120</v>
      </c>
      <c r="AY152" s="150">
        <v>5.6550424128180961E-2</v>
      </c>
      <c r="AZ152" s="204">
        <v>2122</v>
      </c>
      <c r="BA152" s="204">
        <v>986</v>
      </c>
      <c r="BB152" s="150">
        <v>0.46465598491988691</v>
      </c>
      <c r="BC152" s="204">
        <v>1905</v>
      </c>
      <c r="BD152" s="204">
        <v>744</v>
      </c>
      <c r="BE152" s="150">
        <v>0.3905511811023622</v>
      </c>
      <c r="BF152" s="204">
        <v>2121</v>
      </c>
      <c r="BG152" s="204">
        <v>1172</v>
      </c>
      <c r="BH152" s="150">
        <v>0.55256954266855252</v>
      </c>
    </row>
    <row r="153" spans="32:60">
      <c r="AF153" s="212">
        <v>67</v>
      </c>
      <c r="AG153" s="96" t="s">
        <v>6</v>
      </c>
      <c r="AH153" s="204">
        <v>374</v>
      </c>
      <c r="AI153" s="204">
        <v>80</v>
      </c>
      <c r="AJ153" s="150">
        <v>0.21390374331550802</v>
      </c>
      <c r="AK153" s="204">
        <v>75</v>
      </c>
      <c r="AL153" s="204">
        <v>33</v>
      </c>
      <c r="AM153" s="150">
        <v>0.44</v>
      </c>
      <c r="AN153" s="204">
        <v>374</v>
      </c>
      <c r="AO153" s="204">
        <v>253</v>
      </c>
      <c r="AP153" s="150">
        <v>0.67647058823529416</v>
      </c>
      <c r="AQ153" s="204">
        <v>374</v>
      </c>
      <c r="AR153" s="204">
        <v>52</v>
      </c>
      <c r="AS153" s="150">
        <v>0.13903743315508021</v>
      </c>
      <c r="AT153" s="204">
        <v>373</v>
      </c>
      <c r="AU153" s="204">
        <v>59</v>
      </c>
      <c r="AV153" s="150">
        <v>0.1581769436997319</v>
      </c>
      <c r="AW153" s="204">
        <v>373</v>
      </c>
      <c r="AX153" s="204">
        <v>27</v>
      </c>
      <c r="AY153" s="150">
        <v>7.2386058981233251E-2</v>
      </c>
      <c r="AZ153" s="204">
        <v>373</v>
      </c>
      <c r="BA153" s="204">
        <v>125</v>
      </c>
      <c r="BB153" s="150">
        <v>0.33512064343163539</v>
      </c>
      <c r="BC153" s="204">
        <v>299</v>
      </c>
      <c r="BD153" s="204">
        <v>94</v>
      </c>
      <c r="BE153" s="150">
        <v>0.31438127090301005</v>
      </c>
      <c r="BF153" s="204">
        <v>373</v>
      </c>
      <c r="BG153" s="204">
        <v>233</v>
      </c>
      <c r="BH153" s="150">
        <v>0.62466487935656834</v>
      </c>
    </row>
    <row r="154" spans="32:60">
      <c r="AF154" s="212">
        <v>68</v>
      </c>
      <c r="AG154" s="96" t="s">
        <v>52</v>
      </c>
      <c r="AH154" s="204">
        <v>403</v>
      </c>
      <c r="AI154" s="204">
        <v>115</v>
      </c>
      <c r="AJ154" s="150">
        <v>0.28535980148883372</v>
      </c>
      <c r="AK154" s="204">
        <v>3</v>
      </c>
      <c r="AL154" s="204">
        <v>2</v>
      </c>
      <c r="AM154" s="150">
        <v>0.66666666666666663</v>
      </c>
      <c r="AN154" s="204">
        <v>403</v>
      </c>
      <c r="AO154" s="204">
        <v>270</v>
      </c>
      <c r="AP154" s="150">
        <v>0.66997518610421836</v>
      </c>
      <c r="AQ154" s="204">
        <v>403</v>
      </c>
      <c r="AR154" s="204">
        <v>42</v>
      </c>
      <c r="AS154" s="150">
        <v>0.10421836228287841</v>
      </c>
      <c r="AT154" s="204">
        <v>403</v>
      </c>
      <c r="AU154" s="204">
        <v>79</v>
      </c>
      <c r="AV154" s="150">
        <v>0.19602977667493796</v>
      </c>
      <c r="AW154" s="204">
        <v>403</v>
      </c>
      <c r="AX154" s="204">
        <v>22</v>
      </c>
      <c r="AY154" s="150">
        <v>5.4590570719602979E-2</v>
      </c>
      <c r="AZ154" s="204">
        <v>403</v>
      </c>
      <c r="BA154" s="204">
        <v>186</v>
      </c>
      <c r="BB154" s="150">
        <v>0.46153846153846156</v>
      </c>
      <c r="BC154" s="204">
        <v>323</v>
      </c>
      <c r="BD154" s="204">
        <v>132</v>
      </c>
      <c r="BE154" s="150">
        <v>0.4086687306501548</v>
      </c>
      <c r="BF154" s="204">
        <v>403</v>
      </c>
      <c r="BG154" s="204">
        <v>236</v>
      </c>
      <c r="BH154" s="150">
        <v>0.5856079404466501</v>
      </c>
    </row>
    <row r="155" spans="32:60">
      <c r="AF155" s="212">
        <v>69</v>
      </c>
      <c r="AG155" s="96" t="s">
        <v>53</v>
      </c>
      <c r="AH155" s="204">
        <v>936</v>
      </c>
      <c r="AI155" s="204">
        <v>207</v>
      </c>
      <c r="AJ155" s="150">
        <v>0.22115384615384615</v>
      </c>
      <c r="AK155" s="204">
        <v>33</v>
      </c>
      <c r="AL155" s="204">
        <v>13</v>
      </c>
      <c r="AM155" s="150">
        <v>0.39393939393939392</v>
      </c>
      <c r="AN155" s="204">
        <v>936</v>
      </c>
      <c r="AO155" s="204">
        <v>587</v>
      </c>
      <c r="AP155" s="150">
        <v>0.62713675213675213</v>
      </c>
      <c r="AQ155" s="204">
        <v>936</v>
      </c>
      <c r="AR155" s="204">
        <v>101</v>
      </c>
      <c r="AS155" s="150">
        <v>0.10790598290598291</v>
      </c>
      <c r="AT155" s="204">
        <v>936</v>
      </c>
      <c r="AU155" s="204">
        <v>142</v>
      </c>
      <c r="AV155" s="150">
        <v>0.1517094017094017</v>
      </c>
      <c r="AW155" s="204">
        <v>936</v>
      </c>
      <c r="AX155" s="204">
        <v>54</v>
      </c>
      <c r="AY155" s="150">
        <v>5.7692307692307696E-2</v>
      </c>
      <c r="AZ155" s="204">
        <v>936</v>
      </c>
      <c r="BA155" s="204">
        <v>395</v>
      </c>
      <c r="BB155" s="150">
        <v>0.42200854700854701</v>
      </c>
      <c r="BC155" s="204">
        <v>818</v>
      </c>
      <c r="BD155" s="204">
        <v>330</v>
      </c>
      <c r="BE155" s="150">
        <v>0.4034229828850856</v>
      </c>
      <c r="BF155" s="204">
        <v>910</v>
      </c>
      <c r="BG155" s="204">
        <v>522</v>
      </c>
      <c r="BH155" s="150">
        <v>0.57362637362637359</v>
      </c>
    </row>
    <row r="156" spans="32:60">
      <c r="AF156" s="212">
        <v>70</v>
      </c>
      <c r="AG156" s="96" t="s">
        <v>54</v>
      </c>
      <c r="AH156" s="204">
        <v>221</v>
      </c>
      <c r="AI156" s="204">
        <v>67</v>
      </c>
      <c r="AJ156" s="150">
        <v>0.30316742081447962</v>
      </c>
      <c r="AK156" s="204">
        <v>2</v>
      </c>
      <c r="AL156" s="204">
        <v>0</v>
      </c>
      <c r="AM156" s="150">
        <v>0</v>
      </c>
      <c r="AN156" s="204">
        <v>221</v>
      </c>
      <c r="AO156" s="204">
        <v>140</v>
      </c>
      <c r="AP156" s="150">
        <v>0.63348416289592757</v>
      </c>
      <c r="AQ156" s="204">
        <v>221</v>
      </c>
      <c r="AR156" s="204">
        <v>36</v>
      </c>
      <c r="AS156" s="150">
        <v>0.16289592760180996</v>
      </c>
      <c r="AT156" s="204">
        <v>221</v>
      </c>
      <c r="AU156" s="204">
        <v>53</v>
      </c>
      <c r="AV156" s="150">
        <v>0.23981900452488689</v>
      </c>
      <c r="AW156" s="204">
        <v>221</v>
      </c>
      <c r="AX156" s="204">
        <v>13</v>
      </c>
      <c r="AY156" s="150">
        <v>5.8823529411764705E-2</v>
      </c>
      <c r="AZ156" s="204">
        <v>221</v>
      </c>
      <c r="BA156" s="204">
        <v>77</v>
      </c>
      <c r="BB156" s="150">
        <v>0.34841628959276016</v>
      </c>
      <c r="BC156" s="204">
        <v>149</v>
      </c>
      <c r="BD156" s="204">
        <v>65</v>
      </c>
      <c r="BE156" s="150">
        <v>0.43624161073825501</v>
      </c>
      <c r="BF156" s="204">
        <v>221</v>
      </c>
      <c r="BG156" s="204">
        <v>139</v>
      </c>
      <c r="BH156" s="150">
        <v>0.62895927601809953</v>
      </c>
    </row>
    <row r="157" spans="32:60">
      <c r="AF157" s="212">
        <v>71</v>
      </c>
      <c r="AG157" s="96" t="s">
        <v>55</v>
      </c>
      <c r="AH157" s="204">
        <v>311</v>
      </c>
      <c r="AI157" s="204">
        <v>55</v>
      </c>
      <c r="AJ157" s="150">
        <v>0.17684887459807075</v>
      </c>
      <c r="AK157" s="204">
        <v>45</v>
      </c>
      <c r="AL157" s="204">
        <v>26</v>
      </c>
      <c r="AM157" s="150">
        <v>0.57777777777777772</v>
      </c>
      <c r="AN157" s="204">
        <v>311</v>
      </c>
      <c r="AO157" s="204">
        <v>215</v>
      </c>
      <c r="AP157" s="150">
        <v>0.6913183279742765</v>
      </c>
      <c r="AQ157" s="204">
        <v>311</v>
      </c>
      <c r="AR157" s="204">
        <v>47</v>
      </c>
      <c r="AS157" s="150">
        <v>0.15112540192926044</v>
      </c>
      <c r="AT157" s="204">
        <v>311</v>
      </c>
      <c r="AU157" s="204">
        <v>55</v>
      </c>
      <c r="AV157" s="150">
        <v>0.17684887459807075</v>
      </c>
      <c r="AW157" s="204">
        <v>311</v>
      </c>
      <c r="AX157" s="204">
        <v>17</v>
      </c>
      <c r="AY157" s="150">
        <v>5.4662379421221867E-2</v>
      </c>
      <c r="AZ157" s="204">
        <v>311</v>
      </c>
      <c r="BA157" s="204">
        <v>131</v>
      </c>
      <c r="BB157" s="150">
        <v>0.4212218649517685</v>
      </c>
      <c r="BC157" s="204">
        <v>270</v>
      </c>
      <c r="BD157" s="204">
        <v>124</v>
      </c>
      <c r="BE157" s="150">
        <v>0.45925925925925926</v>
      </c>
      <c r="BF157" s="204">
        <v>310</v>
      </c>
      <c r="BG157" s="204">
        <v>185</v>
      </c>
      <c r="BH157" s="150">
        <v>0.59677419354838712</v>
      </c>
    </row>
    <row r="158" spans="32:60">
      <c r="AF158" s="212">
        <v>72</v>
      </c>
      <c r="AG158" s="96" t="s">
        <v>31</v>
      </c>
      <c r="AH158" s="204">
        <v>470</v>
      </c>
      <c r="AI158" s="204">
        <v>119</v>
      </c>
      <c r="AJ158" s="150">
        <v>0.2531914893617021</v>
      </c>
      <c r="AK158" s="204">
        <v>329</v>
      </c>
      <c r="AL158" s="204">
        <v>122</v>
      </c>
      <c r="AM158" s="150">
        <v>0.37082066869300911</v>
      </c>
      <c r="AN158" s="204">
        <v>470</v>
      </c>
      <c r="AO158" s="204">
        <v>249</v>
      </c>
      <c r="AP158" s="150">
        <v>0.52978723404255323</v>
      </c>
      <c r="AQ158" s="204">
        <v>470</v>
      </c>
      <c r="AR158" s="204">
        <v>46</v>
      </c>
      <c r="AS158" s="150">
        <v>9.7872340425531917E-2</v>
      </c>
      <c r="AT158" s="204">
        <v>470</v>
      </c>
      <c r="AU158" s="204">
        <v>87</v>
      </c>
      <c r="AV158" s="150">
        <v>0.18510638297872339</v>
      </c>
      <c r="AW158" s="204">
        <v>470</v>
      </c>
      <c r="AX158" s="204">
        <v>32</v>
      </c>
      <c r="AY158" s="150">
        <v>6.8085106382978725E-2</v>
      </c>
      <c r="AZ158" s="204">
        <v>470</v>
      </c>
      <c r="BA158" s="204">
        <v>220</v>
      </c>
      <c r="BB158" s="150">
        <v>0.46808510638297873</v>
      </c>
      <c r="BC158" s="204">
        <v>353</v>
      </c>
      <c r="BD158" s="204">
        <v>134</v>
      </c>
      <c r="BE158" s="150">
        <v>0.37960339943342775</v>
      </c>
      <c r="BF158" s="204">
        <v>470</v>
      </c>
      <c r="BG158" s="204">
        <v>272</v>
      </c>
      <c r="BH158" s="150">
        <v>0.5787234042553191</v>
      </c>
    </row>
    <row r="159" spans="32:60">
      <c r="AF159" s="212">
        <v>73</v>
      </c>
      <c r="AG159" s="96" t="s">
        <v>32</v>
      </c>
      <c r="AH159" s="204">
        <v>626</v>
      </c>
      <c r="AI159" s="204">
        <v>158</v>
      </c>
      <c r="AJ159" s="150">
        <v>0.25239616613418531</v>
      </c>
      <c r="AK159" s="204">
        <v>331</v>
      </c>
      <c r="AL159" s="204">
        <v>140</v>
      </c>
      <c r="AM159" s="150">
        <v>0.42296072507552868</v>
      </c>
      <c r="AN159" s="204">
        <v>626</v>
      </c>
      <c r="AO159" s="204">
        <v>377</v>
      </c>
      <c r="AP159" s="150">
        <v>0.60223642172523961</v>
      </c>
      <c r="AQ159" s="204">
        <v>626</v>
      </c>
      <c r="AR159" s="204">
        <v>91</v>
      </c>
      <c r="AS159" s="150">
        <v>0.14536741214057508</v>
      </c>
      <c r="AT159" s="204">
        <v>626</v>
      </c>
      <c r="AU159" s="204">
        <v>85</v>
      </c>
      <c r="AV159" s="150">
        <v>0.13578274760383385</v>
      </c>
      <c r="AW159" s="204">
        <v>626</v>
      </c>
      <c r="AX159" s="204">
        <v>29</v>
      </c>
      <c r="AY159" s="150">
        <v>4.6325878594249199E-2</v>
      </c>
      <c r="AZ159" s="204">
        <v>626</v>
      </c>
      <c r="BA159" s="204">
        <v>230</v>
      </c>
      <c r="BB159" s="150">
        <v>0.36741214057507987</v>
      </c>
      <c r="BC159" s="204">
        <v>598</v>
      </c>
      <c r="BD159" s="204">
        <v>241</v>
      </c>
      <c r="BE159" s="150">
        <v>0.40301003344481606</v>
      </c>
      <c r="BF159" s="204">
        <v>626</v>
      </c>
      <c r="BG159" s="204">
        <v>354</v>
      </c>
      <c r="BH159" s="150">
        <v>0.56549520766773165</v>
      </c>
    </row>
    <row r="160" spans="32:60">
      <c r="AF160" s="212">
        <v>74</v>
      </c>
      <c r="AG160" s="96" t="s">
        <v>33</v>
      </c>
      <c r="AH160" s="204">
        <v>357</v>
      </c>
      <c r="AI160" s="204">
        <v>87</v>
      </c>
      <c r="AJ160" s="150">
        <v>0.24369747899159663</v>
      </c>
      <c r="AK160" s="204">
        <v>57</v>
      </c>
      <c r="AL160" s="204">
        <v>29</v>
      </c>
      <c r="AM160" s="150">
        <v>0.50877192982456143</v>
      </c>
      <c r="AN160" s="204">
        <v>357</v>
      </c>
      <c r="AO160" s="204">
        <v>160</v>
      </c>
      <c r="AP160" s="150">
        <v>0.44817927170868349</v>
      </c>
      <c r="AQ160" s="204">
        <v>357</v>
      </c>
      <c r="AR160" s="204">
        <v>37</v>
      </c>
      <c r="AS160" s="150">
        <v>0.10364145658263306</v>
      </c>
      <c r="AT160" s="204">
        <v>357</v>
      </c>
      <c r="AU160" s="204">
        <v>53</v>
      </c>
      <c r="AV160" s="150">
        <v>0.1484593837535014</v>
      </c>
      <c r="AW160" s="204">
        <v>357</v>
      </c>
      <c r="AX160" s="204">
        <v>23</v>
      </c>
      <c r="AY160" s="150">
        <v>6.4425770308123242E-2</v>
      </c>
      <c r="AZ160" s="204">
        <v>357</v>
      </c>
      <c r="BA160" s="204">
        <v>152</v>
      </c>
      <c r="BB160" s="150">
        <v>0.42577030812324929</v>
      </c>
      <c r="BC160" s="204">
        <v>319</v>
      </c>
      <c r="BD160" s="204">
        <v>126</v>
      </c>
      <c r="BE160" s="150">
        <v>0.39498432601880878</v>
      </c>
      <c r="BF160" s="204">
        <v>357</v>
      </c>
      <c r="BG160" s="204">
        <v>212</v>
      </c>
      <c r="BH160" s="150">
        <v>0.5938375350140056</v>
      </c>
    </row>
    <row r="161" spans="32:60">
      <c r="AF161" s="275" t="s">
        <v>184</v>
      </c>
      <c r="AG161" s="275"/>
      <c r="AH161" s="204">
        <v>220063</v>
      </c>
      <c r="AI161" s="204">
        <v>52923</v>
      </c>
      <c r="AJ161" s="150">
        <v>0.24049022325424993</v>
      </c>
      <c r="AK161" s="204">
        <v>73198</v>
      </c>
      <c r="AL161" s="204">
        <v>27154</v>
      </c>
      <c r="AM161" s="150">
        <v>0.37096641984753681</v>
      </c>
      <c r="AN161" s="204">
        <v>220079</v>
      </c>
      <c r="AO161" s="204">
        <v>137880</v>
      </c>
      <c r="AP161" s="150">
        <v>0.62650230144629881</v>
      </c>
      <c r="AQ161" s="204">
        <v>220063</v>
      </c>
      <c r="AR161" s="204">
        <v>29838</v>
      </c>
      <c r="AS161" s="150">
        <v>0.13558844512707724</v>
      </c>
      <c r="AT161" s="204">
        <v>219987</v>
      </c>
      <c r="AU161" s="204">
        <v>36957</v>
      </c>
      <c r="AV161" s="150">
        <v>0.1679962906899044</v>
      </c>
      <c r="AW161" s="204">
        <v>219983</v>
      </c>
      <c r="AX161" s="204">
        <v>11248</v>
      </c>
      <c r="AY161" s="150">
        <v>5.1131223776382718E-2</v>
      </c>
      <c r="AZ161" s="204">
        <v>219900</v>
      </c>
      <c r="BA161" s="204">
        <v>94503</v>
      </c>
      <c r="BB161" s="150">
        <v>0.42975443383356071</v>
      </c>
      <c r="BC161" s="204">
        <v>190597</v>
      </c>
      <c r="BD161" s="204">
        <v>76142</v>
      </c>
      <c r="BE161" s="150">
        <v>0.39949212212154439</v>
      </c>
      <c r="BF161" s="204">
        <v>219873</v>
      </c>
      <c r="BG161" s="204">
        <v>133763</v>
      </c>
      <c r="BH161" s="150">
        <v>0.6083648287875274</v>
      </c>
    </row>
  </sheetData>
  <mergeCells count="52">
    <mergeCell ref="AF161:AG161"/>
    <mergeCell ref="AZ84:BB85"/>
    <mergeCell ref="BC84:BE85"/>
    <mergeCell ref="BF84:BH85"/>
    <mergeCell ref="CY4:DA4"/>
    <mergeCell ref="BC4:BF4"/>
    <mergeCell ref="AY4:BB4"/>
    <mergeCell ref="AF4:AG5"/>
    <mergeCell ref="AH4:AI5"/>
    <mergeCell ref="AJ4:AK5"/>
    <mergeCell ref="AL4:AM5"/>
    <mergeCell ref="AN4:AO5"/>
    <mergeCell ref="AP4:AQ5"/>
    <mergeCell ref="AR4:AS5"/>
    <mergeCell ref="AT4:AU5"/>
    <mergeCell ref="AV4:AW5"/>
    <mergeCell ref="AQ84:AS85"/>
    <mergeCell ref="AT84:AV85"/>
    <mergeCell ref="AW84:AY85"/>
    <mergeCell ref="CJ4:CL4"/>
    <mergeCell ref="CM4:CO4"/>
    <mergeCell ref="CA4:CD4"/>
    <mergeCell ref="BW4:BZ4"/>
    <mergeCell ref="BS4:BV4"/>
    <mergeCell ref="BO4:BR4"/>
    <mergeCell ref="BK4:BN4"/>
    <mergeCell ref="BG4:BJ4"/>
    <mergeCell ref="AF84:AF86"/>
    <mergeCell ref="AG84:AG86"/>
    <mergeCell ref="AH84:AJ85"/>
    <mergeCell ref="AK84:AM85"/>
    <mergeCell ref="AN84:AP85"/>
    <mergeCell ref="DB4:DD4"/>
    <mergeCell ref="DK4:DK5"/>
    <mergeCell ref="CE4:CH4"/>
    <mergeCell ref="DE4:DG4"/>
    <mergeCell ref="DH4:DJ4"/>
    <mergeCell ref="CP4:CR4"/>
    <mergeCell ref="CS4:CU4"/>
    <mergeCell ref="CV4:CX4"/>
    <mergeCell ref="AB3:AD4"/>
    <mergeCell ref="S3:U4"/>
    <mergeCell ref="V3:X4"/>
    <mergeCell ref="Y3:AA4"/>
    <mergeCell ref="B80:C80"/>
    <mergeCell ref="P3:R4"/>
    <mergeCell ref="B3:B5"/>
    <mergeCell ref="C3:C5"/>
    <mergeCell ref="D3:F4"/>
    <mergeCell ref="G3:I4"/>
    <mergeCell ref="J3:L4"/>
    <mergeCell ref="M3:O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BC6:BC7 BK6:BK7 BW6:BW7 BG6:BG9 BK9 BO6:BO9 BS6:BS9 BW9 CA6:CA9 BC9:BC10 CE6:CE48 BC8 BC11:BC47 BG10:BG48 BK10:BK48 BK8 BO10:BO48 BS10:BS48 BW10:BW48 BW8 CA10:CA48" formula="1"/>
    <ignoredError sqref="AG6:AG48 AI6:AI48 AK6:AK48 AM6:AM48 AO6:AO48 AQ6:AQ48 AS6:AS48 AU6:AU48 AW6:AW48 AZ6:AZ48 BD6:BD48 BH6:BH48 BL6:BL48 BP6:BP48 BT6:BT48 BX6:BX48 CB6:CB48 CF6:CF48" emptyCellReference="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4"/>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396</v>
      </c>
    </row>
    <row r="2" spans="2:2" ht="16.5" customHeight="1">
      <c r="B2" s="6" t="s">
        <v>388</v>
      </c>
    </row>
    <row r="79" spans="2:2" ht="16.5" customHeight="1">
      <c r="B79" s="6" t="s">
        <v>415</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5"/>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397</v>
      </c>
    </row>
    <row r="2" spans="2:15" ht="16.5" customHeight="1">
      <c r="B2" s="66" t="s">
        <v>375</v>
      </c>
    </row>
    <row r="4" spans="2:15" ht="13.5" customHeight="1">
      <c r="B4" s="67"/>
      <c r="C4" s="68"/>
      <c r="D4" s="68"/>
      <c r="E4" s="68"/>
      <c r="F4" s="68"/>
      <c r="G4" s="69"/>
    </row>
    <row r="5" spans="2:15" ht="13.5" customHeight="1">
      <c r="B5" s="70"/>
      <c r="C5" s="71"/>
      <c r="D5" s="72">
        <v>0.28500000000000003</v>
      </c>
      <c r="E5" s="38" t="s">
        <v>236</v>
      </c>
      <c r="F5" s="73">
        <v>0.307</v>
      </c>
      <c r="G5" s="74" t="s">
        <v>237</v>
      </c>
    </row>
    <row r="6" spans="2:15">
      <c r="B6" s="70"/>
      <c r="D6" s="72"/>
      <c r="E6" s="38"/>
      <c r="F6" s="73"/>
      <c r="G6" s="74"/>
    </row>
    <row r="7" spans="2:15">
      <c r="B7" s="70"/>
      <c r="C7" s="75"/>
      <c r="D7" s="72">
        <v>0.26400000000000001</v>
      </c>
      <c r="E7" s="38" t="s">
        <v>236</v>
      </c>
      <c r="F7" s="73">
        <v>0.28500000000000003</v>
      </c>
      <c r="G7" s="74" t="s">
        <v>238</v>
      </c>
    </row>
    <row r="8" spans="2:15">
      <c r="B8" s="70"/>
      <c r="D8" s="72"/>
      <c r="E8" s="38"/>
      <c r="F8" s="73"/>
      <c r="G8" s="74"/>
    </row>
    <row r="9" spans="2:15">
      <c r="B9" s="70"/>
      <c r="C9" s="76"/>
      <c r="D9" s="72">
        <v>0.24299999999999999</v>
      </c>
      <c r="E9" s="38" t="s">
        <v>236</v>
      </c>
      <c r="F9" s="73">
        <v>0.26400000000000001</v>
      </c>
      <c r="G9" s="74" t="s">
        <v>238</v>
      </c>
    </row>
    <row r="10" spans="2:15">
      <c r="B10" s="70"/>
      <c r="D10" s="72"/>
      <c r="E10" s="38"/>
      <c r="F10" s="73"/>
      <c r="G10" s="74"/>
    </row>
    <row r="11" spans="2:15">
      <c r="B11" s="70"/>
      <c r="C11" s="77"/>
      <c r="D11" s="72">
        <v>0.222</v>
      </c>
      <c r="E11" s="38" t="s">
        <v>236</v>
      </c>
      <c r="F11" s="73">
        <v>0.24299999999999999</v>
      </c>
      <c r="G11" s="74" t="s">
        <v>238</v>
      </c>
    </row>
    <row r="12" spans="2:15">
      <c r="B12" s="70"/>
      <c r="D12" s="72"/>
      <c r="E12" s="38"/>
      <c r="F12" s="73"/>
      <c r="G12" s="74"/>
    </row>
    <row r="13" spans="2:15">
      <c r="B13" s="70"/>
      <c r="C13" s="78"/>
      <c r="D13" s="72">
        <v>0.20100000000000001</v>
      </c>
      <c r="E13" s="38" t="s">
        <v>236</v>
      </c>
      <c r="F13" s="73">
        <v>0.222</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G17"/>
  <sheetViews>
    <sheetView showGridLines="0" zoomScaleNormal="100" zoomScaleSheetLayoutView="100" workbookViewId="0"/>
  </sheetViews>
  <sheetFormatPr defaultColWidth="9" defaultRowHeight="13.5"/>
  <cols>
    <col min="1" max="1" width="4.625" style="6" customWidth="1"/>
    <col min="2" max="2" width="3.125" style="6" customWidth="1"/>
    <col min="3" max="3" width="11.375" style="6" bestFit="1" customWidth="1"/>
    <col min="4" max="27" width="9.625" style="6" customWidth="1"/>
    <col min="28" max="28" width="9" style="6"/>
    <col min="29" max="29" width="12.25" style="6" bestFit="1" customWidth="1"/>
    <col min="30" max="30" width="11.125" style="6" customWidth="1"/>
    <col min="31" max="33" width="9" style="6"/>
    <col min="34" max="34" width="5.5" style="6" customWidth="1"/>
    <col min="35" max="16384" width="9" style="6"/>
  </cols>
  <sheetData>
    <row r="1" spans="2:33" ht="16.5" customHeight="1">
      <c r="B1" s="6" t="s">
        <v>366</v>
      </c>
    </row>
    <row r="2" spans="2:33" ht="16.5" customHeight="1">
      <c r="B2" s="6" t="s">
        <v>370</v>
      </c>
      <c r="D2" s="28" t="s">
        <v>345</v>
      </c>
    </row>
    <row r="3" spans="2:33" ht="16.5" customHeight="1">
      <c r="B3" s="265"/>
      <c r="C3" s="267" t="s">
        <v>129</v>
      </c>
      <c r="D3" s="260" t="s">
        <v>65</v>
      </c>
      <c r="E3" s="261"/>
      <c r="F3" s="262"/>
      <c r="G3" s="260" t="s">
        <v>66</v>
      </c>
      <c r="H3" s="261"/>
      <c r="I3" s="262"/>
      <c r="J3" s="260" t="s">
        <v>67</v>
      </c>
      <c r="K3" s="261"/>
      <c r="L3" s="262"/>
      <c r="M3" s="260" t="s">
        <v>68</v>
      </c>
      <c r="N3" s="261"/>
      <c r="O3" s="262"/>
      <c r="P3" s="260" t="s">
        <v>69</v>
      </c>
      <c r="Q3" s="261"/>
      <c r="R3" s="262"/>
      <c r="S3" s="260" t="s">
        <v>70</v>
      </c>
      <c r="T3" s="261"/>
      <c r="U3" s="262"/>
      <c r="V3" s="260" t="s">
        <v>71</v>
      </c>
      <c r="W3" s="261"/>
      <c r="X3" s="262"/>
      <c r="Y3" s="260" t="s">
        <v>64</v>
      </c>
      <c r="Z3" s="261"/>
      <c r="AA3" s="262"/>
      <c r="AC3" s="95" t="s">
        <v>217</v>
      </c>
      <c r="AD3" s="15"/>
    </row>
    <row r="4" spans="2:33" ht="27" customHeight="1">
      <c r="B4" s="266"/>
      <c r="C4" s="267"/>
      <c r="D4" s="18" t="s">
        <v>130</v>
      </c>
      <c r="E4" s="19" t="s">
        <v>72</v>
      </c>
      <c r="F4" s="20" t="s">
        <v>230</v>
      </c>
      <c r="G4" s="18" t="s">
        <v>130</v>
      </c>
      <c r="H4" s="19" t="s">
        <v>72</v>
      </c>
      <c r="I4" s="20" t="s">
        <v>230</v>
      </c>
      <c r="J4" s="18" t="s">
        <v>130</v>
      </c>
      <c r="K4" s="19" t="s">
        <v>72</v>
      </c>
      <c r="L4" s="20" t="s">
        <v>230</v>
      </c>
      <c r="M4" s="18" t="s">
        <v>130</v>
      </c>
      <c r="N4" s="19" t="s">
        <v>72</v>
      </c>
      <c r="O4" s="20" t="s">
        <v>230</v>
      </c>
      <c r="P4" s="18" t="s">
        <v>130</v>
      </c>
      <c r="Q4" s="19" t="s">
        <v>72</v>
      </c>
      <c r="R4" s="20" t="s">
        <v>230</v>
      </c>
      <c r="S4" s="18" t="s">
        <v>130</v>
      </c>
      <c r="T4" s="19" t="s">
        <v>72</v>
      </c>
      <c r="U4" s="20" t="s">
        <v>230</v>
      </c>
      <c r="V4" s="18" t="s">
        <v>130</v>
      </c>
      <c r="W4" s="19" t="s">
        <v>72</v>
      </c>
      <c r="X4" s="20" t="s">
        <v>230</v>
      </c>
      <c r="Y4" s="18" t="s">
        <v>130</v>
      </c>
      <c r="Z4" s="19" t="s">
        <v>72</v>
      </c>
      <c r="AA4" s="20" t="s">
        <v>230</v>
      </c>
      <c r="AC4" s="270" t="s">
        <v>187</v>
      </c>
      <c r="AD4" s="271"/>
      <c r="AF4" s="268" t="s">
        <v>187</v>
      </c>
      <c r="AG4" s="269"/>
    </row>
    <row r="5" spans="2:33" s="51" customFormat="1" ht="13.5" customHeight="1">
      <c r="B5" s="54">
        <v>1</v>
      </c>
      <c r="C5" s="25" t="s">
        <v>182</v>
      </c>
      <c r="D5" s="102">
        <v>70</v>
      </c>
      <c r="E5" s="103">
        <v>16</v>
      </c>
      <c r="F5" s="55">
        <f t="shared" ref="F5:F12" si="0">IFERROR(E5/D5,"-")</f>
        <v>0.22857142857142856</v>
      </c>
      <c r="G5" s="102">
        <v>204</v>
      </c>
      <c r="H5" s="103">
        <v>58</v>
      </c>
      <c r="I5" s="55">
        <f t="shared" ref="I5:I12" si="1">IFERROR(H5/G5,"-")</f>
        <v>0.28431372549019607</v>
      </c>
      <c r="J5" s="102">
        <v>39576</v>
      </c>
      <c r="K5" s="103">
        <v>13386</v>
      </c>
      <c r="L5" s="55">
        <f t="shared" ref="L5:L12" si="2">IFERROR(K5/J5,"-")</f>
        <v>0.33823529411764708</v>
      </c>
      <c r="M5" s="102">
        <v>42726</v>
      </c>
      <c r="N5" s="103">
        <v>12788</v>
      </c>
      <c r="O5" s="55">
        <f t="shared" ref="O5:O12" si="3">IFERROR(N5/M5,"-")</f>
        <v>0.29930253241585919</v>
      </c>
      <c r="P5" s="102">
        <v>27169</v>
      </c>
      <c r="Q5" s="103">
        <v>6211</v>
      </c>
      <c r="R5" s="55">
        <f t="shared" ref="R5:R12" si="4">IFERROR(Q5/P5,"-")</f>
        <v>0.22860613198866356</v>
      </c>
      <c r="S5" s="102">
        <v>11842</v>
      </c>
      <c r="T5" s="103">
        <v>1776</v>
      </c>
      <c r="U5" s="55">
        <f t="shared" ref="U5:U12" si="5">IFERROR(T5/S5,"-")</f>
        <v>0.14997466644147947</v>
      </c>
      <c r="V5" s="102">
        <v>3938</v>
      </c>
      <c r="W5" s="103">
        <v>333</v>
      </c>
      <c r="X5" s="55">
        <f t="shared" ref="X5:X12" si="6">IFERROR(W5/V5,"-")</f>
        <v>8.4560690705942104E-2</v>
      </c>
      <c r="Y5" s="102">
        <f>SUM(D5,G5,J5,M5,P5,S5,V5)</f>
        <v>125525</v>
      </c>
      <c r="Z5" s="103">
        <f>SUM(E5,H5,K5,N5,Q5,T5,W5)</f>
        <v>34568</v>
      </c>
      <c r="AA5" s="55">
        <f t="shared" ref="AA5:AA13" si="7">IFERROR(Z5/Y5,"-")</f>
        <v>0.27538737303326033</v>
      </c>
      <c r="AC5" s="32" t="str">
        <f t="shared" ref="AC5:AC12" si="8">INDEX($C$5:$C$12,MATCH(AD5,AA$5:AA$12,0))</f>
        <v>豊能医療圏</v>
      </c>
      <c r="AD5" s="98">
        <f>LARGE(AA$5:AA$12,ROW(A1))</f>
        <v>0.27538737303326033</v>
      </c>
      <c r="AF5" s="122">
        <f>$AA$13</f>
        <v>0.1968861000038874</v>
      </c>
      <c r="AG5" s="104">
        <v>0</v>
      </c>
    </row>
    <row r="6" spans="2:33" s="51" customFormat="1" ht="13.5" customHeight="1">
      <c r="B6" s="54">
        <v>2</v>
      </c>
      <c r="C6" s="25" t="s">
        <v>7</v>
      </c>
      <c r="D6" s="102">
        <v>66</v>
      </c>
      <c r="E6" s="103">
        <v>12</v>
      </c>
      <c r="F6" s="55">
        <f t="shared" si="0"/>
        <v>0.18181818181818182</v>
      </c>
      <c r="G6" s="102">
        <v>373</v>
      </c>
      <c r="H6" s="103">
        <v>48</v>
      </c>
      <c r="I6" s="55">
        <f t="shared" si="1"/>
        <v>0.12868632707774799</v>
      </c>
      <c r="J6" s="102">
        <v>32037</v>
      </c>
      <c r="K6" s="103">
        <v>10309</v>
      </c>
      <c r="L6" s="55">
        <f t="shared" si="2"/>
        <v>0.32178418703374223</v>
      </c>
      <c r="M6" s="102">
        <v>33109</v>
      </c>
      <c r="N6" s="103">
        <v>9467</v>
      </c>
      <c r="O6" s="55">
        <f t="shared" si="3"/>
        <v>0.28593433809538193</v>
      </c>
      <c r="P6" s="102">
        <v>19079</v>
      </c>
      <c r="Q6" s="103">
        <v>3837</v>
      </c>
      <c r="R6" s="55">
        <f t="shared" si="4"/>
        <v>0.20111116934849835</v>
      </c>
      <c r="S6" s="102">
        <v>8168</v>
      </c>
      <c r="T6" s="103">
        <v>1028</v>
      </c>
      <c r="U6" s="55">
        <f t="shared" si="5"/>
        <v>0.1258570029382958</v>
      </c>
      <c r="V6" s="102">
        <v>2604</v>
      </c>
      <c r="W6" s="103">
        <v>163</v>
      </c>
      <c r="X6" s="55">
        <f t="shared" si="6"/>
        <v>6.2596006144393243E-2</v>
      </c>
      <c r="Y6" s="102">
        <f>SUM(D6,G6,J6,M6,P6,S6,V6)</f>
        <v>95436</v>
      </c>
      <c r="Z6" s="103">
        <f>SUM(E6,H6,K6,N6,Q6,T6,W6)</f>
        <v>24864</v>
      </c>
      <c r="AA6" s="55">
        <f t="shared" si="7"/>
        <v>0.26053061737709038</v>
      </c>
      <c r="AC6" s="32" t="str">
        <f t="shared" si="8"/>
        <v>南河内医療圏</v>
      </c>
      <c r="AD6" s="98">
        <f>LARGE(AA$5:AA$12,ROW(A2))</f>
        <v>0.26598510399100617</v>
      </c>
      <c r="AF6" s="122">
        <f>$AA$13</f>
        <v>0.1968861000038874</v>
      </c>
      <c r="AG6" s="104">
        <v>0</v>
      </c>
    </row>
    <row r="7" spans="2:33" s="51" customFormat="1" ht="13.5" customHeight="1">
      <c r="B7" s="54">
        <v>3</v>
      </c>
      <c r="C7" s="25" t="s">
        <v>12</v>
      </c>
      <c r="D7" s="102">
        <v>159</v>
      </c>
      <c r="E7" s="103">
        <v>40</v>
      </c>
      <c r="F7" s="55">
        <f t="shared" si="0"/>
        <v>0.25157232704402516</v>
      </c>
      <c r="G7" s="102">
        <v>794</v>
      </c>
      <c r="H7" s="103">
        <v>131</v>
      </c>
      <c r="I7" s="55">
        <f t="shared" si="1"/>
        <v>0.16498740554156172</v>
      </c>
      <c r="J7" s="102">
        <v>51529</v>
      </c>
      <c r="K7" s="103">
        <v>13757</v>
      </c>
      <c r="L7" s="55">
        <f t="shared" si="2"/>
        <v>0.26697587766112285</v>
      </c>
      <c r="M7" s="102">
        <v>54088</v>
      </c>
      <c r="N7" s="103">
        <v>11773</v>
      </c>
      <c r="O7" s="55">
        <f t="shared" si="3"/>
        <v>0.21766380712912292</v>
      </c>
      <c r="P7" s="102">
        <v>29363</v>
      </c>
      <c r="Q7" s="103">
        <v>4580</v>
      </c>
      <c r="R7" s="55">
        <f t="shared" si="4"/>
        <v>0.15597861253959064</v>
      </c>
      <c r="S7" s="102">
        <v>11406</v>
      </c>
      <c r="T7" s="103">
        <v>1084</v>
      </c>
      <c r="U7" s="55">
        <f t="shared" si="5"/>
        <v>9.5037699456426442E-2</v>
      </c>
      <c r="V7" s="102">
        <v>3535</v>
      </c>
      <c r="W7" s="103">
        <v>171</v>
      </c>
      <c r="X7" s="55">
        <f t="shared" si="6"/>
        <v>4.8373408769448373E-2</v>
      </c>
      <c r="Y7" s="102">
        <f t="shared" ref="Y7:Z13" si="9">SUM(D7,G7,J7,M7,P7,S7,V7)</f>
        <v>150874</v>
      </c>
      <c r="Z7" s="103">
        <f t="shared" si="9"/>
        <v>31536</v>
      </c>
      <c r="AA7" s="55">
        <f t="shared" si="7"/>
        <v>0.2090220979095139</v>
      </c>
      <c r="AC7" s="32" t="str">
        <f t="shared" si="8"/>
        <v>三島医療圏</v>
      </c>
      <c r="AD7" s="98">
        <f t="shared" ref="AD7:AD12" si="10">LARGE(AA$5:AA$12,ROW(A3))</f>
        <v>0.26053061737709038</v>
      </c>
      <c r="AF7" s="122">
        <f>$AA$13</f>
        <v>0.1968861000038874</v>
      </c>
      <c r="AG7" s="104">
        <v>0</v>
      </c>
    </row>
    <row r="8" spans="2:33" s="51" customFormat="1" ht="13.5" customHeight="1">
      <c r="B8" s="54">
        <v>4</v>
      </c>
      <c r="C8" s="25" t="s">
        <v>20</v>
      </c>
      <c r="D8" s="102">
        <v>65</v>
      </c>
      <c r="E8" s="103">
        <v>9</v>
      </c>
      <c r="F8" s="55">
        <f t="shared" si="0"/>
        <v>0.13846153846153847</v>
      </c>
      <c r="G8" s="102">
        <v>265</v>
      </c>
      <c r="H8" s="103">
        <v>39</v>
      </c>
      <c r="I8" s="55">
        <f t="shared" si="1"/>
        <v>0.14716981132075471</v>
      </c>
      <c r="J8" s="102">
        <v>34814</v>
      </c>
      <c r="K8" s="103">
        <v>9184</v>
      </c>
      <c r="L8" s="55">
        <f t="shared" si="2"/>
        <v>0.26380191876831161</v>
      </c>
      <c r="M8" s="102">
        <v>37859</v>
      </c>
      <c r="N8" s="103">
        <v>8207</v>
      </c>
      <c r="O8" s="55">
        <f t="shared" si="3"/>
        <v>0.21677804485062996</v>
      </c>
      <c r="P8" s="102">
        <v>22059</v>
      </c>
      <c r="Q8" s="103">
        <v>3414</v>
      </c>
      <c r="R8" s="55">
        <f t="shared" si="4"/>
        <v>0.15476676186590507</v>
      </c>
      <c r="S8" s="102">
        <v>8340</v>
      </c>
      <c r="T8" s="103">
        <v>857</v>
      </c>
      <c r="U8" s="55">
        <f t="shared" si="5"/>
        <v>0.102757793764988</v>
      </c>
      <c r="V8" s="102">
        <v>2625</v>
      </c>
      <c r="W8" s="103">
        <v>185</v>
      </c>
      <c r="X8" s="55">
        <f t="shared" si="6"/>
        <v>7.047619047619047E-2</v>
      </c>
      <c r="Y8" s="102">
        <f t="shared" si="9"/>
        <v>106027</v>
      </c>
      <c r="Z8" s="103">
        <f t="shared" si="9"/>
        <v>21895</v>
      </c>
      <c r="AA8" s="55">
        <f t="shared" si="7"/>
        <v>0.20650400369717148</v>
      </c>
      <c r="AC8" s="32" t="str">
        <f t="shared" si="8"/>
        <v>北河内医療圏</v>
      </c>
      <c r="AD8" s="98">
        <f t="shared" si="10"/>
        <v>0.2090220979095139</v>
      </c>
      <c r="AF8" s="122">
        <f>$AA$13</f>
        <v>0.1968861000038874</v>
      </c>
      <c r="AG8" s="104">
        <v>0</v>
      </c>
    </row>
    <row r="9" spans="2:33" s="51" customFormat="1" ht="13.5" customHeight="1">
      <c r="B9" s="54">
        <v>5</v>
      </c>
      <c r="C9" s="25" t="s">
        <v>24</v>
      </c>
      <c r="D9" s="102">
        <v>89</v>
      </c>
      <c r="E9" s="103">
        <v>17</v>
      </c>
      <c r="F9" s="55">
        <f t="shared" si="0"/>
        <v>0.19101123595505617</v>
      </c>
      <c r="G9" s="102">
        <v>399</v>
      </c>
      <c r="H9" s="103">
        <v>74</v>
      </c>
      <c r="I9" s="55">
        <f t="shared" si="1"/>
        <v>0.18546365914786966</v>
      </c>
      <c r="J9" s="102">
        <v>28283</v>
      </c>
      <c r="K9" s="103">
        <v>9568</v>
      </c>
      <c r="L9" s="55">
        <f t="shared" si="2"/>
        <v>0.3382950889226744</v>
      </c>
      <c r="M9" s="102">
        <v>29436</v>
      </c>
      <c r="N9" s="103">
        <v>8262</v>
      </c>
      <c r="O9" s="55">
        <f t="shared" si="3"/>
        <v>0.28067672238075825</v>
      </c>
      <c r="P9" s="102">
        <v>17355</v>
      </c>
      <c r="Q9" s="103">
        <v>3569</v>
      </c>
      <c r="R9" s="55">
        <f t="shared" si="4"/>
        <v>0.20564678766925959</v>
      </c>
      <c r="S9" s="102">
        <v>7431</v>
      </c>
      <c r="T9" s="103">
        <v>1037</v>
      </c>
      <c r="U9" s="55">
        <f t="shared" si="5"/>
        <v>0.13955053155699099</v>
      </c>
      <c r="V9" s="102">
        <v>2399</v>
      </c>
      <c r="W9" s="103">
        <v>186</v>
      </c>
      <c r="X9" s="55">
        <f t="shared" si="6"/>
        <v>7.7532305127136311E-2</v>
      </c>
      <c r="Y9" s="102">
        <f t="shared" si="9"/>
        <v>85392</v>
      </c>
      <c r="Z9" s="103">
        <f t="shared" si="9"/>
        <v>22713</v>
      </c>
      <c r="AA9" s="55">
        <f t="shared" si="7"/>
        <v>0.26598510399100617</v>
      </c>
      <c r="AC9" s="32" t="str">
        <f t="shared" si="8"/>
        <v>中河内医療圏</v>
      </c>
      <c r="AD9" s="98">
        <f t="shared" si="10"/>
        <v>0.20650400369717148</v>
      </c>
      <c r="AF9" s="122">
        <f>$AA$13</f>
        <v>0.1968861000038874</v>
      </c>
      <c r="AG9" s="104">
        <v>0</v>
      </c>
    </row>
    <row r="10" spans="2:33" s="51" customFormat="1" ht="13.5" customHeight="1">
      <c r="B10" s="54">
        <v>6</v>
      </c>
      <c r="C10" s="25" t="s">
        <v>34</v>
      </c>
      <c r="D10" s="102">
        <v>292</v>
      </c>
      <c r="E10" s="103">
        <v>41</v>
      </c>
      <c r="F10" s="55">
        <f t="shared" si="0"/>
        <v>0.1404109589041096</v>
      </c>
      <c r="G10" s="102">
        <v>890</v>
      </c>
      <c r="H10" s="103">
        <v>111</v>
      </c>
      <c r="I10" s="55">
        <f t="shared" si="1"/>
        <v>0.12471910112359551</v>
      </c>
      <c r="J10" s="102">
        <v>35175</v>
      </c>
      <c r="K10" s="103">
        <v>8180</v>
      </c>
      <c r="L10" s="55">
        <f t="shared" si="2"/>
        <v>0.23255152807391613</v>
      </c>
      <c r="M10" s="102">
        <v>36419</v>
      </c>
      <c r="N10" s="103">
        <v>7261</v>
      </c>
      <c r="O10" s="55">
        <f t="shared" si="3"/>
        <v>0.19937395315631951</v>
      </c>
      <c r="P10" s="102">
        <v>21071</v>
      </c>
      <c r="Q10" s="103">
        <v>2975</v>
      </c>
      <c r="R10" s="55">
        <f t="shared" si="4"/>
        <v>0.14118931232499643</v>
      </c>
      <c r="S10" s="102">
        <v>8741</v>
      </c>
      <c r="T10" s="103">
        <v>761</v>
      </c>
      <c r="U10" s="55">
        <f t="shared" si="5"/>
        <v>8.706097700491934E-2</v>
      </c>
      <c r="V10" s="102">
        <v>2928</v>
      </c>
      <c r="W10" s="103">
        <v>149</v>
      </c>
      <c r="X10" s="55">
        <f t="shared" si="6"/>
        <v>5.0887978142076504E-2</v>
      </c>
      <c r="Y10" s="102">
        <f t="shared" si="9"/>
        <v>105516</v>
      </c>
      <c r="Z10" s="103">
        <f t="shared" si="9"/>
        <v>19478</v>
      </c>
      <c r="AA10" s="55">
        <f t="shared" si="7"/>
        <v>0.18459759657303157</v>
      </c>
      <c r="AC10" s="32" t="str">
        <f t="shared" si="8"/>
        <v>泉州医療圏</v>
      </c>
      <c r="AD10" s="98">
        <f t="shared" si="10"/>
        <v>0.19776516820919643</v>
      </c>
      <c r="AF10" s="122">
        <f t="shared" ref="AF10:AF12" si="11">$AA$13</f>
        <v>0.1968861000038874</v>
      </c>
      <c r="AG10" s="104">
        <v>0</v>
      </c>
    </row>
    <row r="11" spans="2:33" s="51" customFormat="1" ht="13.5" customHeight="1">
      <c r="B11" s="54">
        <v>7</v>
      </c>
      <c r="C11" s="25" t="s">
        <v>43</v>
      </c>
      <c r="D11" s="102">
        <v>302</v>
      </c>
      <c r="E11" s="103">
        <v>54</v>
      </c>
      <c r="F11" s="55">
        <f t="shared" si="0"/>
        <v>0.17880794701986755</v>
      </c>
      <c r="G11" s="102">
        <v>901</v>
      </c>
      <c r="H11" s="103">
        <v>106</v>
      </c>
      <c r="I11" s="55">
        <f t="shared" si="1"/>
        <v>0.11764705882352941</v>
      </c>
      <c r="J11" s="102">
        <v>36339</v>
      </c>
      <c r="K11" s="103">
        <v>9381</v>
      </c>
      <c r="L11" s="55">
        <f t="shared" si="2"/>
        <v>0.25815239824981423</v>
      </c>
      <c r="M11" s="102">
        <v>36985</v>
      </c>
      <c r="N11" s="103">
        <v>7683</v>
      </c>
      <c r="O11" s="55">
        <f t="shared" si="3"/>
        <v>0.20773286467486818</v>
      </c>
      <c r="P11" s="102">
        <v>22019</v>
      </c>
      <c r="Q11" s="103">
        <v>3199</v>
      </c>
      <c r="R11" s="55">
        <f t="shared" si="4"/>
        <v>0.14528361869294701</v>
      </c>
      <c r="S11" s="102">
        <v>9415</v>
      </c>
      <c r="T11" s="103">
        <v>934</v>
      </c>
      <c r="U11" s="55">
        <f t="shared" si="5"/>
        <v>9.9203398831651621E-2</v>
      </c>
      <c r="V11" s="102">
        <v>2951</v>
      </c>
      <c r="W11" s="103">
        <v>182</v>
      </c>
      <c r="X11" s="55">
        <f t="shared" si="6"/>
        <v>6.1674008810572688E-2</v>
      </c>
      <c r="Y11" s="102">
        <f t="shared" si="9"/>
        <v>108912</v>
      </c>
      <c r="Z11" s="103">
        <f t="shared" si="9"/>
        <v>21539</v>
      </c>
      <c r="AA11" s="55">
        <f t="shared" si="7"/>
        <v>0.19776516820919643</v>
      </c>
      <c r="AC11" s="32" t="str">
        <f t="shared" si="8"/>
        <v>堺市医療圏</v>
      </c>
      <c r="AD11" s="98">
        <f t="shared" si="10"/>
        <v>0.18459759657303157</v>
      </c>
      <c r="AF11" s="122">
        <f t="shared" si="11"/>
        <v>0.1968861000038874</v>
      </c>
      <c r="AG11" s="104">
        <v>0</v>
      </c>
    </row>
    <row r="12" spans="2:33" s="51" customFormat="1" ht="13.5" customHeight="1" thickBot="1">
      <c r="B12" s="54">
        <v>8</v>
      </c>
      <c r="C12" s="25" t="s">
        <v>56</v>
      </c>
      <c r="D12" s="102">
        <v>573</v>
      </c>
      <c r="E12" s="103">
        <v>60</v>
      </c>
      <c r="F12" s="55">
        <f t="shared" si="0"/>
        <v>0.10471204188481675</v>
      </c>
      <c r="G12" s="102">
        <v>2320</v>
      </c>
      <c r="H12" s="103">
        <v>194</v>
      </c>
      <c r="I12" s="55">
        <f t="shared" si="1"/>
        <v>8.3620689655172414E-2</v>
      </c>
      <c r="J12" s="102">
        <v>87056</v>
      </c>
      <c r="K12" s="103">
        <v>14970</v>
      </c>
      <c r="L12" s="55">
        <f t="shared" si="2"/>
        <v>0.17195827972799119</v>
      </c>
      <c r="M12" s="102">
        <v>96838</v>
      </c>
      <c r="N12" s="103">
        <v>13441</v>
      </c>
      <c r="O12" s="55">
        <f t="shared" si="3"/>
        <v>0.13879881864557303</v>
      </c>
      <c r="P12" s="102">
        <v>64672</v>
      </c>
      <c r="Q12" s="103">
        <v>6477</v>
      </c>
      <c r="R12" s="55">
        <f t="shared" si="4"/>
        <v>0.10015153389411183</v>
      </c>
      <c r="S12" s="102">
        <v>28690</v>
      </c>
      <c r="T12" s="103">
        <v>2037</v>
      </c>
      <c r="U12" s="55">
        <f t="shared" si="5"/>
        <v>7.1000348553502957E-2</v>
      </c>
      <c r="V12" s="102">
        <v>9221</v>
      </c>
      <c r="W12" s="103">
        <v>451</v>
      </c>
      <c r="X12" s="55">
        <f t="shared" si="6"/>
        <v>4.8910096518815747E-2</v>
      </c>
      <c r="Y12" s="102">
        <f t="shared" si="9"/>
        <v>289370</v>
      </c>
      <c r="Z12" s="103">
        <f t="shared" si="9"/>
        <v>37630</v>
      </c>
      <c r="AA12" s="55">
        <f t="shared" si="7"/>
        <v>0.13004112382071398</v>
      </c>
      <c r="AC12" s="32" t="str">
        <f t="shared" si="8"/>
        <v>大阪市医療圏</v>
      </c>
      <c r="AD12" s="98">
        <f t="shared" si="10"/>
        <v>0.13004112382071398</v>
      </c>
      <c r="AF12" s="122">
        <f t="shared" si="11"/>
        <v>0.1968861000038874</v>
      </c>
      <c r="AG12" s="104">
        <v>999</v>
      </c>
    </row>
    <row r="13" spans="2:33" s="51" customFormat="1" ht="13.5" customHeight="1" thickTop="1">
      <c r="B13" s="263" t="s">
        <v>0</v>
      </c>
      <c r="C13" s="264"/>
      <c r="D13" s="119">
        <v>1669</v>
      </c>
      <c r="E13" s="120">
        <v>252</v>
      </c>
      <c r="F13" s="121">
        <f>IFERROR(E13/D13,"-")</f>
        <v>0.15098861593768723</v>
      </c>
      <c r="G13" s="119">
        <v>6490</v>
      </c>
      <c r="H13" s="120">
        <v>792</v>
      </c>
      <c r="I13" s="121">
        <f>IFERROR(H13/G13,"-")</f>
        <v>0.12203389830508475</v>
      </c>
      <c r="J13" s="119">
        <v>350420</v>
      </c>
      <c r="K13" s="120">
        <v>89419</v>
      </c>
      <c r="L13" s="121">
        <f>IFERROR(K13/J13,"-")</f>
        <v>0.25517664516865474</v>
      </c>
      <c r="M13" s="119">
        <v>379976</v>
      </c>
      <c r="N13" s="120">
        <v>80367</v>
      </c>
      <c r="O13" s="121">
        <f>IFERROR(N13/M13,"-")</f>
        <v>0.21150546350295807</v>
      </c>
      <c r="P13" s="119">
        <v>233952</v>
      </c>
      <c r="Q13" s="120">
        <v>35142</v>
      </c>
      <c r="R13" s="121">
        <f>IFERROR(Q13/P13,"-")</f>
        <v>0.15021029954862536</v>
      </c>
      <c r="S13" s="119">
        <v>100824</v>
      </c>
      <c r="T13" s="120">
        <v>9891</v>
      </c>
      <c r="U13" s="121">
        <f>IFERROR(T13/S13,"-")</f>
        <v>9.8101642466079511E-2</v>
      </c>
      <c r="V13" s="119">
        <v>32806</v>
      </c>
      <c r="W13" s="120">
        <v>1920</v>
      </c>
      <c r="X13" s="121">
        <f>IFERROR(W13/V13,"-")</f>
        <v>5.8525879412302625E-2</v>
      </c>
      <c r="Y13" s="119">
        <f>SUM(D13,G13,J13,M13,P13,S13,V13)</f>
        <v>1106137</v>
      </c>
      <c r="Z13" s="120">
        <f t="shared" si="9"/>
        <v>217783</v>
      </c>
      <c r="AA13" s="121">
        <f t="shared" si="7"/>
        <v>0.1968861000038874</v>
      </c>
    </row>
    <row r="14" spans="2:33" s="51" customFormat="1">
      <c r="B14" s="56"/>
    </row>
    <row r="15" spans="2:33" s="51" customFormat="1"/>
    <row r="16" spans="2:33" s="51" customFormat="1"/>
    <row r="17" s="51" customFormat="1"/>
  </sheetData>
  <mergeCells count="13">
    <mergeCell ref="AF4:AG4"/>
    <mergeCell ref="AC4:AD4"/>
    <mergeCell ref="P3:R3"/>
    <mergeCell ref="S3:U3"/>
    <mergeCell ref="V3:X3"/>
    <mergeCell ref="Y3:AA3"/>
    <mergeCell ref="J3:L3"/>
    <mergeCell ref="M3:O3"/>
    <mergeCell ref="B13:C13"/>
    <mergeCell ref="B3:B4"/>
    <mergeCell ref="C3:C4"/>
    <mergeCell ref="D3:F3"/>
    <mergeCell ref="G3:I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X5:Z13" emptyCellReference="1"/>
    <ignoredError sqref="AC5:AC12" evalError="1"/>
    <ignoredError sqref="AD5:AD12" evalError="1" emptyCellReferenc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6"/>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398</v>
      </c>
    </row>
    <row r="2" spans="2:2" ht="16.5" customHeight="1">
      <c r="B2" s="6" t="s">
        <v>388</v>
      </c>
    </row>
    <row r="79" spans="2:2" ht="16.5" customHeight="1">
      <c r="B79" s="6" t="s">
        <v>416</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417</v>
      </c>
    </row>
    <row r="2" spans="2:15" ht="16.5" customHeight="1">
      <c r="B2" s="66" t="s">
        <v>375</v>
      </c>
    </row>
    <row r="4" spans="2:15" ht="13.5" customHeight="1">
      <c r="B4" s="67"/>
      <c r="C4" s="68"/>
      <c r="D4" s="68"/>
      <c r="E4" s="68"/>
      <c r="F4" s="68"/>
      <c r="G4" s="69"/>
    </row>
    <row r="5" spans="2:15" ht="13.5" customHeight="1">
      <c r="B5" s="70"/>
      <c r="C5" s="71"/>
      <c r="D5" s="72">
        <v>0.46300000000000002</v>
      </c>
      <c r="E5" s="38" t="s">
        <v>236</v>
      </c>
      <c r="F5" s="73">
        <v>0.54200000000000004</v>
      </c>
      <c r="G5" s="74" t="s">
        <v>237</v>
      </c>
    </row>
    <row r="6" spans="2:15">
      <c r="B6" s="70"/>
      <c r="D6" s="72"/>
      <c r="E6" s="38"/>
      <c r="F6" s="73"/>
      <c r="G6" s="74"/>
    </row>
    <row r="7" spans="2:15">
      <c r="B7" s="70"/>
      <c r="C7" s="75"/>
      <c r="D7" s="72">
        <v>0.38300000000000001</v>
      </c>
      <c r="E7" s="38" t="s">
        <v>236</v>
      </c>
      <c r="F7" s="73">
        <v>0.46300000000000002</v>
      </c>
      <c r="G7" s="74" t="s">
        <v>238</v>
      </c>
    </row>
    <row r="8" spans="2:15">
      <c r="B8" s="70"/>
      <c r="D8" s="72"/>
      <c r="E8" s="38"/>
      <c r="F8" s="73"/>
      <c r="G8" s="74"/>
    </row>
    <row r="9" spans="2:15">
      <c r="B9" s="70"/>
      <c r="C9" s="76"/>
      <c r="D9" s="72">
        <v>0.30299999999999999</v>
      </c>
      <c r="E9" s="38" t="s">
        <v>236</v>
      </c>
      <c r="F9" s="73">
        <v>0.38300000000000001</v>
      </c>
      <c r="G9" s="74" t="s">
        <v>238</v>
      </c>
    </row>
    <row r="10" spans="2:15">
      <c r="B10" s="70"/>
      <c r="D10" s="72"/>
      <c r="E10" s="38"/>
      <c r="F10" s="73"/>
      <c r="G10" s="74"/>
    </row>
    <row r="11" spans="2:15">
      <c r="B11" s="70"/>
      <c r="C11" s="77"/>
      <c r="D11" s="72">
        <v>0.22299999999999998</v>
      </c>
      <c r="E11" s="38" t="s">
        <v>236</v>
      </c>
      <c r="F11" s="73">
        <v>0.30299999999999999</v>
      </c>
      <c r="G11" s="74" t="s">
        <v>238</v>
      </c>
    </row>
    <row r="12" spans="2:15">
      <c r="B12" s="70"/>
      <c r="D12" s="72"/>
      <c r="E12" s="38"/>
      <c r="F12" s="73"/>
      <c r="G12" s="74"/>
    </row>
    <row r="13" spans="2:15">
      <c r="B13" s="70"/>
      <c r="C13" s="78"/>
      <c r="D13" s="72">
        <v>0.14299999999999999</v>
      </c>
      <c r="E13" s="38" t="s">
        <v>236</v>
      </c>
      <c r="F13" s="73">
        <v>0.22299999999999998</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400</v>
      </c>
    </row>
    <row r="2" spans="2:2" ht="16.5" customHeight="1">
      <c r="B2" s="6" t="s">
        <v>388</v>
      </c>
    </row>
    <row r="79" spans="2:2" ht="16.5" customHeight="1">
      <c r="B79" s="6" t="s">
        <v>418</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9"/>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402</v>
      </c>
    </row>
    <row r="2" spans="2:15" ht="16.5" customHeight="1">
      <c r="B2" s="66" t="s">
        <v>375</v>
      </c>
    </row>
    <row r="4" spans="2:15" ht="13.5" customHeight="1">
      <c r="B4" s="67"/>
      <c r="C4" s="68"/>
      <c r="D4" s="68"/>
      <c r="E4" s="68"/>
      <c r="F4" s="68"/>
      <c r="G4" s="69"/>
    </row>
    <row r="5" spans="2:15" ht="13.5" customHeight="1">
      <c r="B5" s="70"/>
      <c r="C5" s="71"/>
      <c r="D5" s="72">
        <v>0.64600000000000013</v>
      </c>
      <c r="E5" s="38" t="s">
        <v>236</v>
      </c>
      <c r="F5" s="73">
        <v>0.69799999999999995</v>
      </c>
      <c r="G5" s="74" t="s">
        <v>237</v>
      </c>
    </row>
    <row r="6" spans="2:15">
      <c r="B6" s="70"/>
      <c r="D6" s="72"/>
      <c r="E6" s="38"/>
      <c r="F6" s="73"/>
      <c r="G6" s="74"/>
    </row>
    <row r="7" spans="2:15">
      <c r="B7" s="70"/>
      <c r="C7" s="75"/>
      <c r="D7" s="72">
        <v>0.59600000000000009</v>
      </c>
      <c r="E7" s="38" t="s">
        <v>236</v>
      </c>
      <c r="F7" s="73">
        <v>0.64600000000000013</v>
      </c>
      <c r="G7" s="74" t="s">
        <v>238</v>
      </c>
    </row>
    <row r="8" spans="2:15">
      <c r="B8" s="70"/>
      <c r="D8" s="72"/>
      <c r="E8" s="38"/>
      <c r="F8" s="73"/>
      <c r="G8" s="74"/>
    </row>
    <row r="9" spans="2:15">
      <c r="B9" s="70"/>
      <c r="C9" s="76"/>
      <c r="D9" s="72">
        <v>0.54600000000000004</v>
      </c>
      <c r="E9" s="38" t="s">
        <v>236</v>
      </c>
      <c r="F9" s="73">
        <v>0.59600000000000009</v>
      </c>
      <c r="G9" s="74" t="s">
        <v>238</v>
      </c>
    </row>
    <row r="10" spans="2:15">
      <c r="B10" s="70"/>
      <c r="D10" s="72"/>
      <c r="E10" s="38"/>
      <c r="F10" s="73"/>
      <c r="G10" s="74"/>
    </row>
    <row r="11" spans="2:15">
      <c r="B11" s="70"/>
      <c r="C11" s="77"/>
      <c r="D11" s="72">
        <v>0.496</v>
      </c>
      <c r="E11" s="38" t="s">
        <v>236</v>
      </c>
      <c r="F11" s="73">
        <v>0.54600000000000004</v>
      </c>
      <c r="G11" s="74" t="s">
        <v>238</v>
      </c>
    </row>
    <row r="12" spans="2:15">
      <c r="B12" s="70"/>
      <c r="D12" s="72"/>
      <c r="E12" s="38"/>
      <c r="F12" s="73"/>
      <c r="G12" s="74"/>
    </row>
    <row r="13" spans="2:15">
      <c r="B13" s="70"/>
      <c r="C13" s="78"/>
      <c r="D13" s="72">
        <v>0.44600000000000001</v>
      </c>
      <c r="E13" s="38" t="s">
        <v>236</v>
      </c>
      <c r="F13" s="73">
        <v>0.496</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0"/>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403</v>
      </c>
    </row>
    <row r="2" spans="2:2" ht="16.5" customHeight="1">
      <c r="B2" s="6" t="s">
        <v>388</v>
      </c>
    </row>
    <row r="79" spans="2:2" ht="16.5" customHeight="1">
      <c r="B79" s="6" t="s">
        <v>419</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1"/>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404</v>
      </c>
    </row>
    <row r="2" spans="2:15" ht="16.5" customHeight="1">
      <c r="B2" s="66" t="s">
        <v>375</v>
      </c>
    </row>
    <row r="4" spans="2:15" ht="13.5" customHeight="1">
      <c r="B4" s="67"/>
      <c r="C4" s="68"/>
      <c r="D4" s="68"/>
      <c r="E4" s="68"/>
      <c r="F4" s="68"/>
      <c r="G4" s="69"/>
    </row>
    <row r="5" spans="2:15" ht="13.5" customHeight="1">
      <c r="B5" s="70"/>
      <c r="C5" s="71"/>
      <c r="D5" s="72">
        <v>0.16600000000000001</v>
      </c>
      <c r="E5" s="38" t="s">
        <v>236</v>
      </c>
      <c r="F5" s="73">
        <v>0.187</v>
      </c>
      <c r="G5" s="74" t="s">
        <v>237</v>
      </c>
    </row>
    <row r="6" spans="2:15">
      <c r="B6" s="70"/>
      <c r="D6" s="72"/>
      <c r="E6" s="38"/>
      <c r="F6" s="73"/>
      <c r="G6" s="74"/>
    </row>
    <row r="7" spans="2:15">
      <c r="B7" s="70"/>
      <c r="C7" s="75"/>
      <c r="D7" s="72">
        <v>0.14500000000000002</v>
      </c>
      <c r="E7" s="38" t="s">
        <v>236</v>
      </c>
      <c r="F7" s="73">
        <v>0.16600000000000001</v>
      </c>
      <c r="G7" s="74" t="s">
        <v>238</v>
      </c>
    </row>
    <row r="8" spans="2:15">
      <c r="B8" s="70"/>
      <c r="D8" s="72"/>
      <c r="E8" s="38"/>
      <c r="F8" s="73"/>
      <c r="G8" s="74"/>
    </row>
    <row r="9" spans="2:15">
      <c r="B9" s="70"/>
      <c r="C9" s="76"/>
      <c r="D9" s="72">
        <v>0.12400000000000001</v>
      </c>
      <c r="E9" s="38" t="s">
        <v>236</v>
      </c>
      <c r="F9" s="73">
        <v>0.14500000000000002</v>
      </c>
      <c r="G9" s="74" t="s">
        <v>238</v>
      </c>
    </row>
    <row r="10" spans="2:15">
      <c r="B10" s="70"/>
      <c r="D10" s="72"/>
      <c r="E10" s="38"/>
      <c r="F10" s="73"/>
      <c r="G10" s="74"/>
    </row>
    <row r="11" spans="2:15">
      <c r="B11" s="70"/>
      <c r="C11" s="77"/>
      <c r="D11" s="72">
        <v>0.10300000000000001</v>
      </c>
      <c r="E11" s="38" t="s">
        <v>236</v>
      </c>
      <c r="F11" s="73">
        <v>0.12400000000000001</v>
      </c>
      <c r="G11" s="74" t="s">
        <v>238</v>
      </c>
    </row>
    <row r="12" spans="2:15">
      <c r="B12" s="70"/>
      <c r="D12" s="72"/>
      <c r="E12" s="38"/>
      <c r="F12" s="73"/>
      <c r="G12" s="74"/>
    </row>
    <row r="13" spans="2:15">
      <c r="B13" s="70"/>
      <c r="C13" s="78"/>
      <c r="D13" s="72">
        <v>8.2000000000000003E-2</v>
      </c>
      <c r="E13" s="38" t="s">
        <v>236</v>
      </c>
      <c r="F13" s="73">
        <v>0.10300000000000001</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2"/>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405</v>
      </c>
    </row>
    <row r="2" spans="2:2" ht="16.5" customHeight="1">
      <c r="B2" s="6" t="s">
        <v>388</v>
      </c>
    </row>
    <row r="79" spans="2:2" ht="16.5" customHeight="1">
      <c r="B79" s="6" t="s">
        <v>420</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406</v>
      </c>
    </row>
    <row r="2" spans="2:15" ht="16.5" customHeight="1">
      <c r="B2" s="66" t="s">
        <v>375</v>
      </c>
    </row>
    <row r="4" spans="2:15" ht="13.5" customHeight="1">
      <c r="B4" s="67"/>
      <c r="C4" s="68"/>
      <c r="D4" s="68"/>
      <c r="E4" s="68"/>
      <c r="F4" s="68"/>
      <c r="G4" s="69"/>
    </row>
    <row r="5" spans="2:15" ht="13.5" customHeight="1">
      <c r="B5" s="70"/>
      <c r="C5" s="71"/>
      <c r="D5" s="72">
        <v>0.246</v>
      </c>
      <c r="E5" s="38" t="s">
        <v>236</v>
      </c>
      <c r="F5" s="73">
        <v>0.27400000000000002</v>
      </c>
      <c r="G5" s="74" t="s">
        <v>237</v>
      </c>
    </row>
    <row r="6" spans="2:15">
      <c r="B6" s="70"/>
      <c r="D6" s="72"/>
      <c r="E6" s="38"/>
      <c r="F6" s="73"/>
      <c r="G6" s="74"/>
    </row>
    <row r="7" spans="2:15">
      <c r="B7" s="70"/>
      <c r="C7" s="75"/>
      <c r="D7" s="72">
        <v>0.218</v>
      </c>
      <c r="E7" s="38" t="s">
        <v>236</v>
      </c>
      <c r="F7" s="73">
        <v>0.246</v>
      </c>
      <c r="G7" s="74" t="s">
        <v>238</v>
      </c>
    </row>
    <row r="8" spans="2:15">
      <c r="B8" s="70"/>
      <c r="D8" s="72"/>
      <c r="E8" s="38"/>
      <c r="F8" s="73"/>
      <c r="G8" s="74"/>
    </row>
    <row r="9" spans="2:15">
      <c r="B9" s="70"/>
      <c r="C9" s="76"/>
      <c r="D9" s="72">
        <v>0.19</v>
      </c>
      <c r="E9" s="38" t="s">
        <v>236</v>
      </c>
      <c r="F9" s="73">
        <v>0.218</v>
      </c>
      <c r="G9" s="74" t="s">
        <v>238</v>
      </c>
    </row>
    <row r="10" spans="2:15">
      <c r="B10" s="70"/>
      <c r="D10" s="72"/>
      <c r="E10" s="38"/>
      <c r="F10" s="73"/>
      <c r="G10" s="74"/>
    </row>
    <row r="11" spans="2:15">
      <c r="B11" s="70"/>
      <c r="C11" s="77"/>
      <c r="D11" s="72">
        <v>0.16200000000000001</v>
      </c>
      <c r="E11" s="38" t="s">
        <v>236</v>
      </c>
      <c r="F11" s="73">
        <v>0.19</v>
      </c>
      <c r="G11" s="74" t="s">
        <v>238</v>
      </c>
    </row>
    <row r="12" spans="2:15">
      <c r="B12" s="70"/>
      <c r="D12" s="72"/>
      <c r="E12" s="38"/>
      <c r="F12" s="73"/>
      <c r="G12" s="74"/>
    </row>
    <row r="13" spans="2:15">
      <c r="B13" s="70"/>
      <c r="C13" s="78"/>
      <c r="D13" s="72">
        <v>0.13400000000000001</v>
      </c>
      <c r="E13" s="38" t="s">
        <v>236</v>
      </c>
      <c r="F13" s="73">
        <v>0.16200000000000001</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4"/>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407</v>
      </c>
    </row>
    <row r="2" spans="2:2" ht="16.5" customHeight="1">
      <c r="B2" s="6" t="s">
        <v>388</v>
      </c>
    </row>
    <row r="79" spans="2:2" ht="16.5" customHeight="1">
      <c r="B79" s="6" t="s">
        <v>421</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408</v>
      </c>
    </row>
    <row r="2" spans="2:15" ht="16.5" customHeight="1">
      <c r="B2" s="66" t="s">
        <v>375</v>
      </c>
    </row>
    <row r="4" spans="2:15" ht="13.5" customHeight="1">
      <c r="B4" s="67"/>
      <c r="C4" s="68"/>
      <c r="D4" s="68"/>
      <c r="E4" s="68"/>
      <c r="F4" s="68"/>
      <c r="G4" s="69"/>
    </row>
    <row r="5" spans="2:15" ht="13.5" customHeight="1">
      <c r="B5" s="70"/>
      <c r="C5" s="71"/>
      <c r="D5" s="72">
        <v>6.699999999999999E-2</v>
      </c>
      <c r="E5" s="38" t="s">
        <v>236</v>
      </c>
      <c r="F5" s="73">
        <v>7.6999999999999999E-2</v>
      </c>
      <c r="G5" s="74" t="s">
        <v>237</v>
      </c>
    </row>
    <row r="6" spans="2:15">
      <c r="B6" s="70"/>
      <c r="D6" s="72"/>
      <c r="E6" s="38"/>
      <c r="F6" s="73"/>
      <c r="G6" s="74"/>
    </row>
    <row r="7" spans="2:15">
      <c r="B7" s="70"/>
      <c r="C7" s="75"/>
      <c r="D7" s="72">
        <v>5.5999999999999994E-2</v>
      </c>
      <c r="E7" s="38" t="s">
        <v>236</v>
      </c>
      <c r="F7" s="73">
        <v>6.699999999999999E-2</v>
      </c>
      <c r="G7" s="74" t="s">
        <v>238</v>
      </c>
    </row>
    <row r="8" spans="2:15">
      <c r="B8" s="70"/>
      <c r="D8" s="72"/>
      <c r="E8" s="38"/>
      <c r="F8" s="73"/>
      <c r="G8" s="74"/>
    </row>
    <row r="9" spans="2:15">
      <c r="B9" s="70"/>
      <c r="C9" s="76"/>
      <c r="D9" s="72">
        <v>4.4999999999999998E-2</v>
      </c>
      <c r="E9" s="38" t="s">
        <v>236</v>
      </c>
      <c r="F9" s="73">
        <v>5.5999999999999994E-2</v>
      </c>
      <c r="G9" s="74" t="s">
        <v>238</v>
      </c>
    </row>
    <row r="10" spans="2:15">
      <c r="B10" s="70"/>
      <c r="D10" s="72"/>
      <c r="E10" s="38"/>
      <c r="F10" s="73"/>
      <c r="G10" s="74"/>
    </row>
    <row r="11" spans="2:15">
      <c r="B11" s="70"/>
      <c r="C11" s="77"/>
      <c r="D11" s="72">
        <v>3.4000000000000002E-2</v>
      </c>
      <c r="E11" s="38" t="s">
        <v>236</v>
      </c>
      <c r="F11" s="73">
        <v>4.4999999999999998E-2</v>
      </c>
      <c r="G11" s="74" t="s">
        <v>238</v>
      </c>
    </row>
    <row r="12" spans="2:15">
      <c r="B12" s="70"/>
      <c r="D12" s="72"/>
      <c r="E12" s="38"/>
      <c r="F12" s="73"/>
      <c r="G12" s="74"/>
    </row>
    <row r="13" spans="2:15">
      <c r="B13" s="70"/>
      <c r="C13" s="78"/>
      <c r="D13" s="72">
        <v>2.3E-2</v>
      </c>
      <c r="E13" s="38" t="s">
        <v>236</v>
      </c>
      <c r="F13" s="73">
        <v>3.4000000000000002E-2</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B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366</v>
      </c>
    </row>
    <row r="2" spans="2:2" ht="16.5" customHeight="1">
      <c r="B2" s="6" t="s">
        <v>370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6"/>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409</v>
      </c>
    </row>
    <row r="2" spans="2:2" ht="16.5" customHeight="1">
      <c r="B2" s="6" t="s">
        <v>388</v>
      </c>
    </row>
    <row r="79" spans="2:2" ht="16.5" customHeight="1">
      <c r="B79" s="6" t="s">
        <v>422</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7"/>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410</v>
      </c>
    </row>
    <row r="2" spans="2:15" ht="16.5" customHeight="1">
      <c r="B2" s="66" t="s">
        <v>375</v>
      </c>
    </row>
    <row r="4" spans="2:15" ht="13.5" customHeight="1">
      <c r="B4" s="67"/>
      <c r="C4" s="68"/>
      <c r="D4" s="68"/>
      <c r="E4" s="68"/>
      <c r="F4" s="68"/>
      <c r="G4" s="69"/>
    </row>
    <row r="5" spans="2:15" ht="13.5" customHeight="1">
      <c r="B5" s="70"/>
      <c r="C5" s="71"/>
      <c r="D5" s="72">
        <v>0.46000000000000008</v>
      </c>
      <c r="E5" s="38" t="s">
        <v>236</v>
      </c>
      <c r="F5" s="73">
        <v>0.49</v>
      </c>
      <c r="G5" s="74" t="s">
        <v>237</v>
      </c>
    </row>
    <row r="6" spans="2:15">
      <c r="B6" s="70"/>
      <c r="D6" s="72"/>
      <c r="E6" s="38"/>
      <c r="F6" s="73"/>
      <c r="G6" s="74"/>
    </row>
    <row r="7" spans="2:15">
      <c r="B7" s="70"/>
      <c r="C7" s="75"/>
      <c r="D7" s="72">
        <v>0.42800000000000005</v>
      </c>
      <c r="E7" s="38" t="s">
        <v>236</v>
      </c>
      <c r="F7" s="73">
        <v>0.46000000000000008</v>
      </c>
      <c r="G7" s="74" t="s">
        <v>238</v>
      </c>
    </row>
    <row r="8" spans="2:15">
      <c r="B8" s="70"/>
      <c r="D8" s="72"/>
      <c r="E8" s="38"/>
      <c r="F8" s="73"/>
      <c r="G8" s="74"/>
    </row>
    <row r="9" spans="2:15">
      <c r="B9" s="70"/>
      <c r="C9" s="76"/>
      <c r="D9" s="72">
        <v>0.39600000000000002</v>
      </c>
      <c r="E9" s="38" t="s">
        <v>236</v>
      </c>
      <c r="F9" s="73">
        <v>0.42800000000000005</v>
      </c>
      <c r="G9" s="74" t="s">
        <v>238</v>
      </c>
    </row>
    <row r="10" spans="2:15">
      <c r="B10" s="70"/>
      <c r="D10" s="72"/>
      <c r="E10" s="38"/>
      <c r="F10" s="73"/>
      <c r="G10" s="74"/>
    </row>
    <row r="11" spans="2:15">
      <c r="B11" s="70"/>
      <c r="C11" s="77"/>
      <c r="D11" s="72">
        <v>0.36399999999999999</v>
      </c>
      <c r="E11" s="38" t="s">
        <v>236</v>
      </c>
      <c r="F11" s="73">
        <v>0.39600000000000002</v>
      </c>
      <c r="G11" s="74" t="s">
        <v>238</v>
      </c>
    </row>
    <row r="12" spans="2:15">
      <c r="B12" s="70"/>
      <c r="D12" s="72"/>
      <c r="E12" s="38"/>
      <c r="F12" s="73"/>
      <c r="G12" s="74"/>
    </row>
    <row r="13" spans="2:15">
      <c r="B13" s="70"/>
      <c r="C13" s="78"/>
      <c r="D13" s="72">
        <v>0.33200000000000002</v>
      </c>
      <c r="E13" s="38" t="s">
        <v>236</v>
      </c>
      <c r="F13" s="73">
        <v>0.36399999999999999</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8"/>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411</v>
      </c>
    </row>
    <row r="2" spans="2:2" ht="16.5" customHeight="1">
      <c r="B2" s="6" t="s">
        <v>388</v>
      </c>
    </row>
    <row r="79" spans="2:2" ht="16.5" customHeight="1">
      <c r="B79" s="6" t="s">
        <v>423</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9"/>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412</v>
      </c>
    </row>
    <row r="2" spans="2:15" ht="16.5" customHeight="1">
      <c r="B2" s="66" t="s">
        <v>375</v>
      </c>
    </row>
    <row r="4" spans="2:15" ht="13.5" customHeight="1">
      <c r="B4" s="67"/>
      <c r="C4" s="68"/>
      <c r="D4" s="68"/>
      <c r="E4" s="68"/>
      <c r="F4" s="68"/>
      <c r="G4" s="69"/>
    </row>
    <row r="5" spans="2:15" ht="13.5" customHeight="1">
      <c r="B5" s="70"/>
      <c r="C5" s="71"/>
      <c r="D5" s="72">
        <v>0.47400000000000009</v>
      </c>
      <c r="E5" s="38" t="s">
        <v>236</v>
      </c>
      <c r="F5" s="73">
        <v>0.504</v>
      </c>
      <c r="G5" s="74" t="s">
        <v>237</v>
      </c>
    </row>
    <row r="6" spans="2:15">
      <c r="B6" s="70"/>
      <c r="D6" s="72"/>
      <c r="E6" s="38"/>
      <c r="F6" s="73"/>
      <c r="G6" s="74"/>
    </row>
    <row r="7" spans="2:15">
      <c r="B7" s="70"/>
      <c r="C7" s="75"/>
      <c r="D7" s="72">
        <v>0.44200000000000006</v>
      </c>
      <c r="E7" s="38" t="s">
        <v>236</v>
      </c>
      <c r="F7" s="73">
        <v>0.47400000000000009</v>
      </c>
      <c r="G7" s="74" t="s">
        <v>238</v>
      </c>
    </row>
    <row r="8" spans="2:15">
      <c r="B8" s="70"/>
      <c r="D8" s="72"/>
      <c r="E8" s="38"/>
      <c r="F8" s="73"/>
      <c r="G8" s="74"/>
    </row>
    <row r="9" spans="2:15">
      <c r="B9" s="70"/>
      <c r="C9" s="76"/>
      <c r="D9" s="72">
        <v>0.41000000000000003</v>
      </c>
      <c r="E9" s="38" t="s">
        <v>236</v>
      </c>
      <c r="F9" s="73">
        <v>0.44200000000000006</v>
      </c>
      <c r="G9" s="74" t="s">
        <v>238</v>
      </c>
    </row>
    <row r="10" spans="2:15">
      <c r="B10" s="70"/>
      <c r="D10" s="72"/>
      <c r="E10" s="38"/>
      <c r="F10" s="73"/>
      <c r="G10" s="74"/>
    </row>
    <row r="11" spans="2:15">
      <c r="B11" s="70"/>
      <c r="C11" s="77"/>
      <c r="D11" s="72">
        <v>0.378</v>
      </c>
      <c r="E11" s="38" t="s">
        <v>236</v>
      </c>
      <c r="F11" s="73">
        <v>0.41000000000000003</v>
      </c>
      <c r="G11" s="74" t="s">
        <v>238</v>
      </c>
    </row>
    <row r="12" spans="2:15">
      <c r="B12" s="70"/>
      <c r="D12" s="72"/>
      <c r="E12" s="38"/>
      <c r="F12" s="73"/>
      <c r="G12" s="74"/>
    </row>
    <row r="13" spans="2:15">
      <c r="B13" s="70"/>
      <c r="C13" s="78"/>
      <c r="D13" s="72">
        <v>0.34599999999999997</v>
      </c>
      <c r="E13" s="38" t="s">
        <v>236</v>
      </c>
      <c r="F13" s="73">
        <v>0.378</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dimension ref="B1:B80"/>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2:2" ht="16.5" customHeight="1">
      <c r="B1" s="6" t="s">
        <v>413</v>
      </c>
    </row>
    <row r="2" spans="2:2" ht="16.5" customHeight="1">
      <c r="B2" s="6" t="s">
        <v>388</v>
      </c>
    </row>
    <row r="79" spans="2:2" ht="16.5" customHeight="1">
      <c r="B79" s="6" t="s">
        <v>424</v>
      </c>
    </row>
    <row r="80" spans="2:2" ht="16.5" customHeight="1">
      <c r="B80" s="6" t="s">
        <v>388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78" max="9"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1"/>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414</v>
      </c>
    </row>
    <row r="2" spans="2:15" ht="16.5" customHeight="1">
      <c r="B2" s="66" t="s">
        <v>375</v>
      </c>
    </row>
    <row r="4" spans="2:15" ht="13.5" customHeight="1">
      <c r="B4" s="67"/>
      <c r="C4" s="68"/>
      <c r="D4" s="68"/>
      <c r="E4" s="68"/>
      <c r="F4" s="68"/>
      <c r="G4" s="69"/>
    </row>
    <row r="5" spans="2:15" ht="13.5" customHeight="1">
      <c r="B5" s="70"/>
      <c r="C5" s="71"/>
      <c r="D5" s="72">
        <v>0.75900000000000012</v>
      </c>
      <c r="E5" s="38" t="s">
        <v>236</v>
      </c>
      <c r="F5" s="73">
        <v>0.80400000000000005</v>
      </c>
      <c r="G5" s="74" t="s">
        <v>237</v>
      </c>
    </row>
    <row r="6" spans="2:15">
      <c r="B6" s="70"/>
      <c r="D6" s="72"/>
      <c r="E6" s="38"/>
      <c r="F6" s="73"/>
      <c r="G6" s="74"/>
    </row>
    <row r="7" spans="2:15">
      <c r="B7" s="70"/>
      <c r="C7" s="75"/>
      <c r="D7" s="72">
        <v>0.71400000000000008</v>
      </c>
      <c r="E7" s="38" t="s">
        <v>236</v>
      </c>
      <c r="F7" s="73">
        <v>0.75900000000000012</v>
      </c>
      <c r="G7" s="74" t="s">
        <v>238</v>
      </c>
    </row>
    <row r="8" spans="2:15">
      <c r="B8" s="70"/>
      <c r="D8" s="72"/>
      <c r="E8" s="38"/>
      <c r="F8" s="73"/>
      <c r="G8" s="74"/>
    </row>
    <row r="9" spans="2:15">
      <c r="B9" s="70"/>
      <c r="C9" s="76"/>
      <c r="D9" s="72">
        <v>0.66900000000000004</v>
      </c>
      <c r="E9" s="38" t="s">
        <v>236</v>
      </c>
      <c r="F9" s="73">
        <v>0.71400000000000008</v>
      </c>
      <c r="G9" s="74" t="s">
        <v>238</v>
      </c>
    </row>
    <row r="10" spans="2:15">
      <c r="B10" s="70"/>
      <c r="D10" s="72"/>
      <c r="E10" s="38"/>
      <c r="F10" s="73"/>
      <c r="G10" s="74"/>
    </row>
    <row r="11" spans="2:15">
      <c r="B11" s="70"/>
      <c r="C11" s="77"/>
      <c r="D11" s="72">
        <v>0.624</v>
      </c>
      <c r="E11" s="38" t="s">
        <v>236</v>
      </c>
      <c r="F11" s="73">
        <v>0.66900000000000004</v>
      </c>
      <c r="G11" s="74" t="s">
        <v>238</v>
      </c>
    </row>
    <row r="12" spans="2:15">
      <c r="B12" s="70"/>
      <c r="D12" s="72"/>
      <c r="E12" s="38"/>
      <c r="F12" s="73"/>
      <c r="G12" s="74"/>
    </row>
    <row r="13" spans="2:15">
      <c r="B13" s="70"/>
      <c r="C13" s="78"/>
      <c r="D13" s="72">
        <v>0.57899999999999996</v>
      </c>
      <c r="E13" s="38" t="s">
        <v>236</v>
      </c>
      <c r="F13" s="73">
        <v>0.624</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76" right="0.23622047244094488"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CDF9-05C3-4F45-A2FB-1658A300293B}">
  <dimension ref="A1:R54"/>
  <sheetViews>
    <sheetView showGridLines="0" zoomScaleNormal="100" zoomScaleSheetLayoutView="100" workbookViewId="0"/>
  </sheetViews>
  <sheetFormatPr defaultColWidth="9" defaultRowHeight="12"/>
  <cols>
    <col min="1" max="1" width="4.625" style="50" customWidth="1"/>
    <col min="2" max="7" width="19.5" style="50" customWidth="1"/>
    <col min="8" max="8" width="4.125" style="50" customWidth="1"/>
    <col min="9" max="9" width="14.625" style="50" customWidth="1"/>
    <col min="10" max="16384" width="9" style="50"/>
  </cols>
  <sheetData>
    <row r="1" spans="1:18" s="28" customFormat="1" ht="16.5" customHeight="1">
      <c r="B1" s="51" t="s">
        <v>436</v>
      </c>
      <c r="C1" s="50"/>
      <c r="D1" s="50"/>
      <c r="E1" s="50"/>
      <c r="F1" s="157"/>
    </row>
    <row r="2" spans="1:18" s="28" customFormat="1" ht="16.5" customHeight="1">
      <c r="B2" s="51"/>
      <c r="C2" s="50"/>
      <c r="D2" s="50"/>
      <c r="E2" s="50"/>
      <c r="F2" s="157"/>
    </row>
    <row r="3" spans="1:18" s="28" customFormat="1" ht="13.5" customHeight="1">
      <c r="B3" s="51" t="s">
        <v>437</v>
      </c>
      <c r="C3" s="50"/>
      <c r="D3" s="50"/>
      <c r="E3" s="50"/>
      <c r="F3" s="157"/>
    </row>
    <row r="4" spans="1:18" s="28" customFormat="1" ht="13.5" customHeight="1">
      <c r="B4" s="51" t="s">
        <v>438</v>
      </c>
      <c r="C4" s="50"/>
      <c r="D4" s="50"/>
      <c r="E4" s="50"/>
      <c r="F4" s="157"/>
    </row>
    <row r="5" spans="1:18" s="28" customFormat="1" ht="13.5" customHeight="1">
      <c r="B5" s="51" t="s">
        <v>439</v>
      </c>
      <c r="C5" s="50"/>
      <c r="D5" s="50"/>
      <c r="E5" s="50"/>
      <c r="F5" s="157"/>
    </row>
    <row r="6" spans="1:18" s="28" customFormat="1" ht="13.5" customHeight="1">
      <c r="B6" s="51"/>
      <c r="C6" s="50"/>
      <c r="D6" s="50"/>
      <c r="E6" s="50"/>
      <c r="F6" s="157"/>
    </row>
    <row r="7" spans="1:18" s="28" customFormat="1" ht="13.5" customHeight="1">
      <c r="B7" s="51" t="s">
        <v>440</v>
      </c>
      <c r="C7" s="50"/>
      <c r="D7" s="50"/>
      <c r="E7" s="50"/>
      <c r="F7" s="157"/>
    </row>
    <row r="8" spans="1:18" s="28" customFormat="1" ht="13.5" customHeight="1">
      <c r="B8" s="342"/>
      <c r="C8" s="343"/>
      <c r="D8" s="344"/>
      <c r="E8" s="234" t="s">
        <v>441</v>
      </c>
      <c r="F8" s="234" t="s">
        <v>442</v>
      </c>
    </row>
    <row r="9" spans="1:18" s="28" customFormat="1" ht="13.5" customHeight="1">
      <c r="B9" s="339" t="s">
        <v>443</v>
      </c>
      <c r="C9" s="340"/>
      <c r="D9" s="341"/>
      <c r="E9" s="235">
        <v>0.4214861460562061</v>
      </c>
      <c r="F9" s="236">
        <v>1.8411704963462085E-4</v>
      </c>
      <c r="J9" s="237"/>
    </row>
    <row r="10" spans="1:18" s="28" customFormat="1" ht="13.5" customHeight="1">
      <c r="B10" s="339" t="s">
        <v>444</v>
      </c>
      <c r="C10" s="340"/>
      <c r="D10" s="341"/>
      <c r="E10" s="235">
        <v>0.63339079708843826</v>
      </c>
      <c r="F10" s="236">
        <v>1.3940912616500389E-9</v>
      </c>
      <c r="J10" s="237"/>
    </row>
    <row r="11" spans="1:18" s="28" customFormat="1" ht="13.5" customHeight="1">
      <c r="B11" s="339" t="s">
        <v>445</v>
      </c>
      <c r="C11" s="340"/>
      <c r="D11" s="341"/>
      <c r="E11" s="235">
        <v>-0.65513537485278872</v>
      </c>
      <c r="F11" s="236">
        <v>2.4060357233759799E-10</v>
      </c>
      <c r="J11" s="237"/>
    </row>
    <row r="12" spans="1:18" s="28" customFormat="1" ht="13.5" customHeight="1">
      <c r="B12" s="339" t="s">
        <v>446</v>
      </c>
      <c r="C12" s="340"/>
      <c r="D12" s="341"/>
      <c r="E12" s="235">
        <v>-0.44423549375038618</v>
      </c>
      <c r="F12" s="236">
        <v>7.3432694752015708E-5</v>
      </c>
      <c r="J12" s="238"/>
    </row>
    <row r="13" spans="1:18" s="28" customFormat="1" ht="13.5" customHeight="1">
      <c r="B13" s="339" t="s">
        <v>494</v>
      </c>
      <c r="C13" s="340"/>
      <c r="D13" s="341"/>
      <c r="E13" s="235">
        <v>0.51293884854330829</v>
      </c>
      <c r="F13" s="236">
        <v>2.972555886829767E-6</v>
      </c>
      <c r="J13" s="237"/>
    </row>
    <row r="14" spans="1:18" s="28" customFormat="1" ht="13.5" customHeight="1">
      <c r="B14" s="239" t="s">
        <v>447</v>
      </c>
      <c r="C14" s="240"/>
      <c r="D14" s="240"/>
      <c r="E14" s="241"/>
      <c r="F14" s="242"/>
    </row>
    <row r="15" spans="1:18" s="28" customFormat="1" ht="13.5" customHeight="1">
      <c r="B15" s="51"/>
      <c r="C15" s="50"/>
      <c r="D15" s="50"/>
      <c r="E15" s="50"/>
      <c r="F15" s="157"/>
    </row>
    <row r="16" spans="1:18" s="244" customFormat="1" ht="13.5" customHeight="1" thickBot="1">
      <c r="A16" s="3"/>
      <c r="B16" s="345" t="s">
        <v>448</v>
      </c>
      <c r="C16" s="345"/>
      <c r="D16" s="4"/>
      <c r="E16" s="2"/>
      <c r="F16" s="243"/>
      <c r="G16" s="3"/>
      <c r="H16" s="3"/>
      <c r="R16" s="245"/>
    </row>
    <row r="17" spans="1:17" s="244" customFormat="1" ht="13.5" customHeight="1">
      <c r="A17" s="50"/>
      <c r="B17" s="346" t="s">
        <v>449</v>
      </c>
      <c r="C17" s="346"/>
      <c r="D17" s="246">
        <v>0.82306160146250573</v>
      </c>
      <c r="E17" s="4"/>
      <c r="F17" s="3"/>
      <c r="G17" s="3"/>
      <c r="H17" s="3"/>
      <c r="Q17" s="245"/>
    </row>
    <row r="18" spans="1:17" s="244" customFormat="1" ht="13.5" customHeight="1">
      <c r="A18" s="50"/>
      <c r="B18" s="347" t="s">
        <v>450</v>
      </c>
      <c r="C18" s="347"/>
      <c r="D18" s="247">
        <v>0.67743039980202457</v>
      </c>
      <c r="E18" s="4"/>
      <c r="F18" s="3"/>
      <c r="G18" s="3"/>
      <c r="H18" s="3"/>
      <c r="Q18" s="245"/>
    </row>
    <row r="19" spans="1:17" s="244" customFormat="1" ht="13.5" customHeight="1">
      <c r="A19" s="50"/>
      <c r="B19" s="347" t="s">
        <v>451</v>
      </c>
      <c r="C19" s="347"/>
      <c r="D19" s="247">
        <v>0.65371204684629114</v>
      </c>
      <c r="E19" s="4"/>
      <c r="F19" s="3"/>
      <c r="G19" s="3"/>
      <c r="H19" s="3"/>
      <c r="Q19" s="245"/>
    </row>
    <row r="20" spans="1:17" s="244" customFormat="1" ht="13.5" customHeight="1">
      <c r="A20" s="50"/>
      <c r="B20" s="347" t="s">
        <v>452</v>
      </c>
      <c r="C20" s="347"/>
      <c r="D20" s="247">
        <v>0.59247921798562286</v>
      </c>
      <c r="E20" s="4"/>
      <c r="F20" s="3"/>
      <c r="G20" s="3"/>
      <c r="H20" s="3"/>
      <c r="Q20" s="245"/>
    </row>
    <row r="21" spans="1:17" s="244" customFormat="1" ht="13.5" customHeight="1" thickBot="1">
      <c r="A21" s="50"/>
      <c r="B21" s="348" t="s">
        <v>453</v>
      </c>
      <c r="C21" s="348"/>
      <c r="D21" s="248">
        <v>74</v>
      </c>
      <c r="E21" s="4"/>
      <c r="F21" s="3"/>
      <c r="G21" s="3"/>
      <c r="H21" s="3"/>
      <c r="Q21" s="245"/>
    </row>
    <row r="22" spans="1:17" s="28" customFormat="1" ht="13.5" customHeight="1">
      <c r="B22" s="50"/>
      <c r="C22" s="50"/>
      <c r="D22" s="50"/>
      <c r="E22" s="50"/>
    </row>
    <row r="23" spans="1:17" s="244" customFormat="1" ht="13.5" customHeight="1">
      <c r="B23" s="38" t="s">
        <v>454</v>
      </c>
      <c r="C23" s="157"/>
      <c r="D23" s="157"/>
      <c r="E23" s="157"/>
      <c r="F23" s="157"/>
      <c r="G23" s="157"/>
      <c r="H23" s="157"/>
      <c r="I23" s="157"/>
      <c r="Q23" s="245"/>
    </row>
    <row r="24" spans="1:17" s="244" customFormat="1" ht="13.5" customHeight="1">
      <c r="B24" s="234"/>
      <c r="C24" s="234" t="s">
        <v>455</v>
      </c>
      <c r="D24" s="234" t="s">
        <v>456</v>
      </c>
      <c r="E24" s="234" t="s">
        <v>457</v>
      </c>
      <c r="F24" s="234" t="s">
        <v>458</v>
      </c>
      <c r="G24" s="234" t="s">
        <v>459</v>
      </c>
      <c r="H24" s="50"/>
      <c r="I24" s="50"/>
      <c r="Q24" s="245"/>
    </row>
    <row r="25" spans="1:17" s="244" customFormat="1" ht="13.5" customHeight="1">
      <c r="B25" s="233" t="s">
        <v>460</v>
      </c>
      <c r="C25" s="249">
        <v>5</v>
      </c>
      <c r="D25" s="235">
        <v>50.12984958534976</v>
      </c>
      <c r="E25" s="235">
        <v>10.025969917069952</v>
      </c>
      <c r="F25" s="235">
        <v>28.561443581952766</v>
      </c>
      <c r="G25" s="48">
        <v>1.7595417667013626E-15</v>
      </c>
      <c r="I25" s="50"/>
      <c r="J25" s="50"/>
      <c r="Q25" s="245"/>
    </row>
    <row r="26" spans="1:17" s="244" customFormat="1" ht="13.5" customHeight="1">
      <c r="B26" s="233" t="s">
        <v>461</v>
      </c>
      <c r="C26" s="249">
        <v>68</v>
      </c>
      <c r="D26" s="235">
        <v>23.870150414650155</v>
      </c>
      <c r="E26" s="235">
        <v>0.35103162374485519</v>
      </c>
      <c r="F26" s="235"/>
      <c r="G26" s="48"/>
      <c r="H26" s="50"/>
      <c r="I26" s="50"/>
      <c r="Q26" s="245"/>
    </row>
    <row r="27" spans="1:17" s="244" customFormat="1" ht="13.5" customHeight="1">
      <c r="B27" s="233" t="s">
        <v>462</v>
      </c>
      <c r="C27" s="249">
        <v>73</v>
      </c>
      <c r="D27" s="249">
        <v>73.999999999999915</v>
      </c>
      <c r="E27" s="48"/>
      <c r="F27" s="48"/>
      <c r="G27" s="48"/>
      <c r="H27" s="50"/>
      <c r="I27" s="50"/>
      <c r="Q27" s="245"/>
    </row>
    <row r="28" spans="1:17" s="244" customFormat="1" ht="13.5" customHeight="1">
      <c r="A28" s="4"/>
      <c r="B28" s="4" t="s">
        <v>463</v>
      </c>
      <c r="C28" s="4"/>
      <c r="D28" s="4"/>
      <c r="E28" s="4"/>
      <c r="F28" s="4"/>
      <c r="G28" s="4"/>
      <c r="H28" s="4"/>
      <c r="P28" s="245"/>
    </row>
    <row r="29" spans="1:17" s="244" customFormat="1" ht="13.5" customHeight="1">
      <c r="A29" s="4"/>
      <c r="B29" s="4"/>
      <c r="C29" s="4"/>
      <c r="D29" s="4"/>
      <c r="E29" s="4"/>
      <c r="F29" s="4"/>
      <c r="G29" s="4"/>
      <c r="H29" s="4"/>
      <c r="P29" s="245"/>
    </row>
    <row r="30" spans="1:17" s="28" customFormat="1" ht="13.5" customHeight="1">
      <c r="B30" s="260"/>
      <c r="C30" s="261"/>
      <c r="D30" s="262"/>
      <c r="E30" s="234" t="s">
        <v>464</v>
      </c>
      <c r="F30" s="234" t="s">
        <v>465</v>
      </c>
      <c r="G30" s="234" t="s">
        <v>466</v>
      </c>
    </row>
    <row r="31" spans="1:17" ht="13.5" customHeight="1">
      <c r="B31" s="339" t="s">
        <v>443</v>
      </c>
      <c r="C31" s="340"/>
      <c r="D31" s="341"/>
      <c r="E31" s="250">
        <v>0.21018305993144754</v>
      </c>
      <c r="F31" s="250">
        <v>2.5218515300492466</v>
      </c>
      <c r="G31" s="251">
        <v>1.4021264913830069E-2</v>
      </c>
    </row>
    <row r="32" spans="1:17" ht="13.5" customHeight="1">
      <c r="B32" s="339" t="s">
        <v>444</v>
      </c>
      <c r="C32" s="340"/>
      <c r="D32" s="341"/>
      <c r="E32" s="250">
        <v>0.39028192040144966</v>
      </c>
      <c r="F32" s="250">
        <v>4.5410343049092967</v>
      </c>
      <c r="G32" s="251">
        <v>2.3509138521007288E-5</v>
      </c>
    </row>
    <row r="33" spans="2:7" ht="13.5" customHeight="1">
      <c r="B33" s="339" t="s">
        <v>445</v>
      </c>
      <c r="C33" s="340"/>
      <c r="D33" s="341"/>
      <c r="E33" s="250">
        <v>-0.2426260099845842</v>
      </c>
      <c r="F33" s="250">
        <v>-2.6273320152846829</v>
      </c>
      <c r="G33" s="251">
        <v>1.0626242039554876E-2</v>
      </c>
    </row>
    <row r="34" spans="2:7" ht="13.5" customHeight="1">
      <c r="B34" s="339" t="s">
        <v>467</v>
      </c>
      <c r="C34" s="340"/>
      <c r="D34" s="341"/>
      <c r="E34" s="250">
        <v>-0.16865937764406624</v>
      </c>
      <c r="F34" s="250">
        <v>-2.2104010550790956</v>
      </c>
      <c r="G34" s="251">
        <v>3.0445486217166504E-2</v>
      </c>
    </row>
    <row r="35" spans="2:7" ht="13.5" customHeight="1">
      <c r="B35" s="339" t="s">
        <v>494</v>
      </c>
      <c r="C35" s="340"/>
      <c r="D35" s="341"/>
      <c r="E35" s="250">
        <v>0.21008900311477635</v>
      </c>
      <c r="F35" s="250">
        <v>2.7209755554538693</v>
      </c>
      <c r="G35" s="251">
        <v>8.2578818157999553E-3</v>
      </c>
    </row>
    <row r="36" spans="2:7" ht="13.5" customHeight="1">
      <c r="B36" s="239" t="s">
        <v>468</v>
      </c>
      <c r="C36" s="252"/>
      <c r="D36" s="252"/>
      <c r="E36" s="252"/>
    </row>
    <row r="37" spans="2:7" ht="13.5" customHeight="1">
      <c r="B37" s="252"/>
      <c r="C37" s="252"/>
      <c r="D37" s="252"/>
      <c r="E37" s="252"/>
    </row>
    <row r="38" spans="2:7" ht="13.5" customHeight="1">
      <c r="B38" s="127" t="s">
        <v>469</v>
      </c>
      <c r="C38" s="253"/>
      <c r="D38" s="253"/>
      <c r="E38" s="253"/>
    </row>
    <row r="39" spans="2:7" ht="13.5" customHeight="1">
      <c r="B39" s="51" t="s">
        <v>470</v>
      </c>
    </row>
    <row r="40" spans="2:7" ht="13.5" customHeight="1">
      <c r="B40" s="51" t="s">
        <v>471</v>
      </c>
    </row>
    <row r="41" spans="2:7" ht="13.5" customHeight="1">
      <c r="B41" s="51" t="s">
        <v>472</v>
      </c>
    </row>
    <row r="42" spans="2:7" ht="13.5" customHeight="1">
      <c r="B42" s="51" t="s">
        <v>473</v>
      </c>
    </row>
    <row r="43" spans="2:7" ht="13.5" customHeight="1">
      <c r="B43" s="51" t="s">
        <v>474</v>
      </c>
    </row>
    <row r="44" spans="2:7" ht="13.5" customHeight="1">
      <c r="B44" s="51" t="s">
        <v>475</v>
      </c>
    </row>
    <row r="45" spans="2:7" ht="13.5" customHeight="1">
      <c r="B45" s="51" t="s">
        <v>476</v>
      </c>
    </row>
    <row r="46" spans="2:7" ht="13.5" customHeight="1">
      <c r="B46" s="51" t="s">
        <v>477</v>
      </c>
    </row>
    <row r="47" spans="2:7" ht="13.5" customHeight="1">
      <c r="B47" s="51" t="s">
        <v>478</v>
      </c>
    </row>
    <row r="48" spans="2:7" ht="13.5" customHeight="1">
      <c r="B48" s="127" t="s">
        <v>479</v>
      </c>
    </row>
    <row r="49" spans="2:2" ht="13.5" customHeight="1">
      <c r="B49" s="51" t="s">
        <v>480</v>
      </c>
    </row>
    <row r="50" spans="2:2" ht="13.5" customHeight="1">
      <c r="B50" s="51" t="s">
        <v>481</v>
      </c>
    </row>
    <row r="51" spans="2:2" ht="13.5" customHeight="1"/>
    <row r="52" spans="2:2">
      <c r="B52" s="4"/>
    </row>
    <row r="53" spans="2:2">
      <c r="B53" s="4"/>
    </row>
    <row r="54" spans="2:2">
      <c r="B54" s="4"/>
    </row>
  </sheetData>
  <mergeCells count="18">
    <mergeCell ref="B35:D35"/>
    <mergeCell ref="B16:C16"/>
    <mergeCell ref="B17:C17"/>
    <mergeCell ref="B18:C18"/>
    <mergeCell ref="B19:C19"/>
    <mergeCell ref="B20:C20"/>
    <mergeCell ref="B21:C21"/>
    <mergeCell ref="B30:D30"/>
    <mergeCell ref="B31:D31"/>
    <mergeCell ref="B32:D32"/>
    <mergeCell ref="B33:D33"/>
    <mergeCell ref="B34:D34"/>
    <mergeCell ref="B13:D13"/>
    <mergeCell ref="B8:D8"/>
    <mergeCell ref="B9:D9"/>
    <mergeCell ref="B10:D10"/>
    <mergeCell ref="B11:D11"/>
    <mergeCell ref="B12:D12"/>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69" max="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0B82-ED6A-4D49-8DD6-9252668C86E4}">
  <dimension ref="B1:R26"/>
  <sheetViews>
    <sheetView showGridLines="0" zoomScaleNormal="100" zoomScaleSheetLayoutView="100" workbookViewId="0"/>
  </sheetViews>
  <sheetFormatPr defaultColWidth="9" defaultRowHeight="12"/>
  <cols>
    <col min="1" max="1" width="4.625" style="50" customWidth="1"/>
    <col min="2" max="2" width="59" style="50" customWidth="1"/>
    <col min="3" max="3" width="13.75" style="254" customWidth="1"/>
    <col min="4" max="17" width="13.75" style="50" customWidth="1"/>
    <col min="18" max="16384" width="9" style="50"/>
  </cols>
  <sheetData>
    <row r="1" spans="2:18" ht="16.5" customHeight="1">
      <c r="B1" s="51"/>
    </row>
    <row r="2" spans="2:18" ht="16.5" customHeight="1">
      <c r="B2" s="51"/>
      <c r="C2" s="50"/>
    </row>
    <row r="3" spans="2:18" ht="13.5" customHeight="1">
      <c r="B3" s="51" t="s">
        <v>482</v>
      </c>
    </row>
    <row r="4" spans="2:18" ht="97.5" customHeight="1">
      <c r="B4" s="234"/>
      <c r="C4" s="259" t="s">
        <v>483</v>
      </c>
      <c r="D4" s="259" t="s">
        <v>484</v>
      </c>
      <c r="E4" s="259" t="s">
        <v>496</v>
      </c>
      <c r="F4" s="259" t="s">
        <v>497</v>
      </c>
      <c r="G4" s="259" t="s">
        <v>498</v>
      </c>
      <c r="H4" s="259" t="s">
        <v>499</v>
      </c>
      <c r="I4" s="259" t="s">
        <v>500</v>
      </c>
      <c r="J4" s="259" t="s">
        <v>501</v>
      </c>
      <c r="K4" s="259" t="s">
        <v>502</v>
      </c>
      <c r="L4" s="259" t="s">
        <v>503</v>
      </c>
      <c r="M4" s="259" t="s">
        <v>507</v>
      </c>
      <c r="N4" s="259" t="s">
        <v>504</v>
      </c>
      <c r="O4" s="259" t="s">
        <v>505</v>
      </c>
      <c r="P4" s="259" t="s">
        <v>506</v>
      </c>
      <c r="Q4" s="259" t="s">
        <v>508</v>
      </c>
      <c r="R4" s="255"/>
    </row>
    <row r="5" spans="2:18" ht="13.5" customHeight="1">
      <c r="B5" s="48" t="s">
        <v>483</v>
      </c>
      <c r="C5" s="256">
        <v>1</v>
      </c>
      <c r="D5" s="256"/>
      <c r="E5" s="256"/>
      <c r="F5" s="256"/>
      <c r="G5" s="256"/>
      <c r="H5" s="256"/>
      <c r="I5" s="256"/>
      <c r="J5" s="256"/>
      <c r="K5" s="256"/>
      <c r="L5" s="256"/>
      <c r="M5" s="256"/>
      <c r="N5" s="256"/>
      <c r="O5" s="256"/>
      <c r="P5" s="256"/>
      <c r="Q5" s="256"/>
      <c r="R5" s="255"/>
    </row>
    <row r="6" spans="2:18" ht="13.5" customHeight="1">
      <c r="B6" s="48" t="s">
        <v>484</v>
      </c>
      <c r="C6" s="256">
        <v>-0.6150397474319067</v>
      </c>
      <c r="D6" s="256">
        <v>1</v>
      </c>
      <c r="E6" s="256"/>
      <c r="F6" s="256"/>
      <c r="G6" s="256"/>
      <c r="H6" s="256"/>
      <c r="I6" s="256"/>
      <c r="J6" s="256"/>
      <c r="K6" s="256"/>
      <c r="L6" s="256"/>
      <c r="M6" s="256"/>
      <c r="N6" s="256"/>
      <c r="O6" s="256"/>
      <c r="P6" s="256"/>
      <c r="Q6" s="256"/>
      <c r="R6" s="255"/>
    </row>
    <row r="7" spans="2:18" ht="13.5" customHeight="1">
      <c r="B7" s="257" t="s">
        <v>485</v>
      </c>
      <c r="C7" s="256">
        <v>0.58022388912977618</v>
      </c>
      <c r="D7" s="256">
        <v>-0.49721978698022479</v>
      </c>
      <c r="E7" s="256">
        <v>1</v>
      </c>
      <c r="F7" s="256"/>
      <c r="G7" s="256"/>
      <c r="H7" s="256"/>
      <c r="I7" s="256"/>
      <c r="J7" s="256"/>
      <c r="K7" s="256"/>
      <c r="L7" s="256"/>
      <c r="M7" s="256"/>
      <c r="N7" s="256"/>
      <c r="O7" s="256"/>
      <c r="P7" s="256"/>
      <c r="Q7" s="256"/>
      <c r="R7" s="255"/>
    </row>
    <row r="8" spans="2:18" ht="13.5" customHeight="1">
      <c r="B8" s="48" t="s">
        <v>486</v>
      </c>
      <c r="C8" s="256">
        <v>-0.4707704043149516</v>
      </c>
      <c r="D8" s="256">
        <v>0.4531667370506603</v>
      </c>
      <c r="E8" s="256">
        <v>-0.63946055490497333</v>
      </c>
      <c r="F8" s="256">
        <v>1</v>
      </c>
      <c r="G8" s="256"/>
      <c r="H8" s="256"/>
      <c r="I8" s="256"/>
      <c r="J8" s="256"/>
      <c r="K8" s="256"/>
      <c r="L8" s="256"/>
      <c r="M8" s="256"/>
      <c r="N8" s="256"/>
      <c r="O8" s="256"/>
      <c r="P8" s="256"/>
      <c r="Q8" s="256"/>
      <c r="R8" s="255"/>
    </row>
    <row r="9" spans="2:18" ht="13.5" customHeight="1">
      <c r="B9" s="48" t="s">
        <v>493</v>
      </c>
      <c r="C9" s="256">
        <v>0.52661122034583918</v>
      </c>
      <c r="D9" s="256">
        <v>-0.53946027267316932</v>
      </c>
      <c r="E9" s="256">
        <v>0.44155229354645098</v>
      </c>
      <c r="F9" s="256">
        <v>-0.34251159143513116</v>
      </c>
      <c r="G9" s="256">
        <v>1</v>
      </c>
      <c r="H9" s="256"/>
      <c r="I9" s="256"/>
      <c r="J9" s="256"/>
      <c r="K9" s="256"/>
      <c r="L9" s="256"/>
      <c r="M9" s="256"/>
      <c r="N9" s="256"/>
      <c r="O9" s="256"/>
      <c r="P9" s="256"/>
      <c r="Q9" s="256"/>
      <c r="R9" s="255"/>
    </row>
    <row r="10" spans="2:18" ht="13.5" customHeight="1">
      <c r="B10" s="48" t="s">
        <v>487</v>
      </c>
      <c r="C10" s="256">
        <v>0.4214861460562061</v>
      </c>
      <c r="D10" s="256">
        <v>-0.44085950816930947</v>
      </c>
      <c r="E10" s="256">
        <v>0.29809827192822813</v>
      </c>
      <c r="F10" s="256">
        <v>-0.45286248164428144</v>
      </c>
      <c r="G10" s="256">
        <v>0.69877205599280201</v>
      </c>
      <c r="H10" s="256">
        <v>1</v>
      </c>
      <c r="I10" s="256"/>
      <c r="J10" s="256"/>
      <c r="K10" s="256"/>
      <c r="L10" s="256"/>
      <c r="M10" s="256"/>
      <c r="N10" s="256"/>
      <c r="O10" s="256"/>
      <c r="P10" s="256"/>
      <c r="Q10" s="256"/>
      <c r="R10" s="255"/>
    </row>
    <row r="11" spans="2:18" ht="13.5" customHeight="1">
      <c r="B11" s="48" t="s">
        <v>488</v>
      </c>
      <c r="C11" s="256">
        <v>0.45350380198298967</v>
      </c>
      <c r="D11" s="256">
        <v>-0.41491376488719273</v>
      </c>
      <c r="E11" s="256">
        <v>0.26861890146269923</v>
      </c>
      <c r="F11" s="256">
        <v>-0.25938270872858799</v>
      </c>
      <c r="G11" s="256">
        <v>0.49088101888621766</v>
      </c>
      <c r="H11" s="256">
        <v>0.41687052997807311</v>
      </c>
      <c r="I11" s="256">
        <v>1</v>
      </c>
      <c r="J11" s="256"/>
      <c r="K11" s="256"/>
      <c r="L11" s="256"/>
      <c r="M11" s="256"/>
      <c r="N11" s="256"/>
      <c r="O11" s="256"/>
      <c r="P11" s="256"/>
      <c r="Q11" s="256"/>
    </row>
    <row r="12" spans="2:18" ht="13.5" customHeight="1">
      <c r="B12" s="48" t="s">
        <v>489</v>
      </c>
      <c r="C12" s="256">
        <v>-0.43772409806903728</v>
      </c>
      <c r="D12" s="256">
        <v>0.50194297490693829</v>
      </c>
      <c r="E12" s="256">
        <v>-0.35219111306150869</v>
      </c>
      <c r="F12" s="256">
        <v>0.31380471872830035</v>
      </c>
      <c r="G12" s="256">
        <v>-0.51132047868663733</v>
      </c>
      <c r="H12" s="256">
        <v>-0.44952334569253838</v>
      </c>
      <c r="I12" s="256">
        <v>-0.39983239162705342</v>
      </c>
      <c r="J12" s="256">
        <v>1</v>
      </c>
      <c r="K12" s="256"/>
      <c r="L12" s="256"/>
      <c r="M12" s="256"/>
      <c r="N12" s="256"/>
      <c r="O12" s="256"/>
      <c r="P12" s="256"/>
      <c r="Q12" s="256"/>
    </row>
    <row r="13" spans="2:18" ht="13.5" customHeight="1">
      <c r="B13" s="257" t="s">
        <v>490</v>
      </c>
      <c r="C13" s="256">
        <v>0.63339079708843826</v>
      </c>
      <c r="D13" s="256">
        <v>-0.46571276026408431</v>
      </c>
      <c r="E13" s="256">
        <v>0.58077566059750674</v>
      </c>
      <c r="F13" s="256">
        <v>-0.33016648543812799</v>
      </c>
      <c r="G13" s="256">
        <v>0.23604651864933229</v>
      </c>
      <c r="H13" s="256">
        <v>1.5477185379781714E-2</v>
      </c>
      <c r="I13" s="256">
        <v>0.30810425732780305</v>
      </c>
      <c r="J13" s="256">
        <v>-0.2432513713941</v>
      </c>
      <c r="K13" s="256">
        <v>1</v>
      </c>
      <c r="L13" s="256"/>
      <c r="M13" s="256"/>
      <c r="N13" s="256"/>
      <c r="O13" s="256"/>
      <c r="P13" s="256"/>
      <c r="Q13" s="256"/>
    </row>
    <row r="14" spans="2:18" ht="13.5" customHeight="1">
      <c r="B14" s="48" t="s">
        <v>445</v>
      </c>
      <c r="C14" s="256">
        <v>-0.65513537485278872</v>
      </c>
      <c r="D14" s="256">
        <v>0.69435038833883722</v>
      </c>
      <c r="E14" s="256">
        <v>-0.6197505286215983</v>
      </c>
      <c r="F14" s="256">
        <v>0.60499044209121988</v>
      </c>
      <c r="G14" s="256">
        <v>-0.39033930679364237</v>
      </c>
      <c r="H14" s="256">
        <v>-0.44266326531907446</v>
      </c>
      <c r="I14" s="256">
        <v>-0.36051137995121968</v>
      </c>
      <c r="J14" s="256">
        <v>0.36719917196282292</v>
      </c>
      <c r="K14" s="256">
        <v>-0.48062558219328472</v>
      </c>
      <c r="L14" s="256">
        <v>1</v>
      </c>
      <c r="M14" s="256"/>
      <c r="N14" s="256"/>
      <c r="O14" s="256"/>
      <c r="P14" s="256"/>
      <c r="Q14" s="256"/>
    </row>
    <row r="15" spans="2:18" ht="13.5" customHeight="1">
      <c r="B15" s="48" t="s">
        <v>491</v>
      </c>
      <c r="C15" s="256">
        <v>-0.4387846270973515</v>
      </c>
      <c r="D15" s="256">
        <v>0.41713041069554008</v>
      </c>
      <c r="E15" s="256">
        <v>-0.5737769360346997</v>
      </c>
      <c r="F15" s="256">
        <v>0.52667469320779425</v>
      </c>
      <c r="G15" s="256">
        <v>-0.22623771034009835</v>
      </c>
      <c r="H15" s="256">
        <v>-0.23775161449811277</v>
      </c>
      <c r="I15" s="256">
        <v>-0.10897131157772462</v>
      </c>
      <c r="J15" s="256">
        <v>5.4400476351114571E-2</v>
      </c>
      <c r="K15" s="256">
        <v>-0.45809733377290185</v>
      </c>
      <c r="L15" s="256">
        <v>0.67844667079675092</v>
      </c>
      <c r="M15" s="256">
        <v>1</v>
      </c>
      <c r="N15" s="256"/>
      <c r="O15" s="256"/>
      <c r="P15" s="256"/>
      <c r="Q15" s="256"/>
    </row>
    <row r="16" spans="2:18" ht="13.5" customHeight="1">
      <c r="B16" s="48" t="s">
        <v>492</v>
      </c>
      <c r="C16" s="256">
        <v>-0.52363410972526692</v>
      </c>
      <c r="D16" s="256">
        <v>0.39629369985670004</v>
      </c>
      <c r="E16" s="256">
        <v>-0.63339218882717385</v>
      </c>
      <c r="F16" s="256">
        <v>0.69461749191295152</v>
      </c>
      <c r="G16" s="256">
        <v>-0.56021872127001471</v>
      </c>
      <c r="H16" s="256">
        <v>-0.58579982641706296</v>
      </c>
      <c r="I16" s="256">
        <v>-0.3277116669659591</v>
      </c>
      <c r="J16" s="256">
        <v>0.38479156938556741</v>
      </c>
      <c r="K16" s="256">
        <v>-0.31563167655773483</v>
      </c>
      <c r="L16" s="256">
        <v>0.56606579039985927</v>
      </c>
      <c r="M16" s="256">
        <v>0.55694997268279767</v>
      </c>
      <c r="N16" s="256">
        <v>1</v>
      </c>
      <c r="O16" s="256"/>
      <c r="P16" s="256"/>
      <c r="Q16" s="256"/>
    </row>
    <row r="17" spans="2:17" ht="13.5" customHeight="1">
      <c r="B17" s="48" t="s">
        <v>446</v>
      </c>
      <c r="C17" s="256">
        <v>-0.44423549375038618</v>
      </c>
      <c r="D17" s="256">
        <v>0.18007764988861738</v>
      </c>
      <c r="E17" s="256">
        <v>-0.36787500203367518</v>
      </c>
      <c r="F17" s="256">
        <v>0.37373241952988512</v>
      </c>
      <c r="G17" s="256">
        <v>-0.37666023597416937</v>
      </c>
      <c r="H17" s="256">
        <v>-0.32975093886619544</v>
      </c>
      <c r="I17" s="256">
        <v>-0.21133243689507331</v>
      </c>
      <c r="J17" s="256">
        <v>4.6516521428353559E-2</v>
      </c>
      <c r="K17" s="256">
        <v>-0.27857458223598197</v>
      </c>
      <c r="L17" s="256">
        <v>0.28675006203166853</v>
      </c>
      <c r="M17" s="256">
        <v>0.27840227313273297</v>
      </c>
      <c r="N17" s="256">
        <v>0.67320690668150207</v>
      </c>
      <c r="O17" s="256">
        <v>1</v>
      </c>
      <c r="P17" s="256"/>
      <c r="Q17" s="256"/>
    </row>
    <row r="18" spans="2:17" ht="13.5" customHeight="1">
      <c r="B18" s="48" t="s">
        <v>494</v>
      </c>
      <c r="C18" s="256">
        <v>0.51293884854330829</v>
      </c>
      <c r="D18" s="256">
        <v>-0.42228181235982487</v>
      </c>
      <c r="E18" s="256">
        <v>0.37203715539816279</v>
      </c>
      <c r="F18" s="256">
        <v>-0.19590468140568587</v>
      </c>
      <c r="G18" s="256">
        <v>0.46249219095228905</v>
      </c>
      <c r="H18" s="256">
        <v>0.2010833975513435</v>
      </c>
      <c r="I18" s="256">
        <v>0.34099683934851188</v>
      </c>
      <c r="J18" s="256">
        <v>-0.38915384633252653</v>
      </c>
      <c r="K18" s="256">
        <v>0.36298592692938736</v>
      </c>
      <c r="L18" s="256">
        <v>-0.39757665461644071</v>
      </c>
      <c r="M18" s="256">
        <v>-0.14195741312101184</v>
      </c>
      <c r="N18" s="256">
        <v>-0.25681168279595246</v>
      </c>
      <c r="O18" s="256">
        <v>-0.13314551452846174</v>
      </c>
      <c r="P18" s="256">
        <v>1</v>
      </c>
      <c r="Q18" s="256"/>
    </row>
    <row r="19" spans="2:17" ht="13.5" customHeight="1">
      <c r="B19" s="48" t="s">
        <v>495</v>
      </c>
      <c r="C19" s="256">
        <v>-0.41967576672509571</v>
      </c>
      <c r="D19" s="256">
        <v>0.31541782662791579</v>
      </c>
      <c r="E19" s="256">
        <v>-0.38365552176021767</v>
      </c>
      <c r="F19" s="256">
        <v>0.39670268914758466</v>
      </c>
      <c r="G19" s="256">
        <v>-0.36003799253520929</v>
      </c>
      <c r="H19" s="256">
        <v>-0.53807081233922172</v>
      </c>
      <c r="I19" s="256">
        <v>-0.24066432990099129</v>
      </c>
      <c r="J19" s="256">
        <v>0.29275908856969041</v>
      </c>
      <c r="K19" s="256">
        <v>-0.24908042534191693</v>
      </c>
      <c r="L19" s="256">
        <v>0.44819638250219357</v>
      </c>
      <c r="M19" s="256">
        <v>0.26476597463254525</v>
      </c>
      <c r="N19" s="256">
        <v>0.47105114567665246</v>
      </c>
      <c r="O19" s="256">
        <v>0.36321513381839571</v>
      </c>
      <c r="P19" s="256">
        <v>-0.37636780794803215</v>
      </c>
      <c r="Q19" s="256">
        <v>1</v>
      </c>
    </row>
    <row r="20" spans="2:17">
      <c r="B20" s="28"/>
      <c r="C20" s="3"/>
      <c r="D20" s="3"/>
      <c r="E20" s="3"/>
      <c r="F20" s="3"/>
      <c r="G20" s="3"/>
      <c r="H20" s="3"/>
      <c r="I20" s="3"/>
      <c r="J20" s="3"/>
      <c r="K20" s="3"/>
      <c r="L20" s="3"/>
      <c r="M20" s="3"/>
      <c r="N20" s="3"/>
      <c r="O20" s="258"/>
      <c r="P20" s="3"/>
      <c r="Q20" s="3"/>
    </row>
    <row r="21" spans="2:17">
      <c r="B21" s="28"/>
      <c r="C21" s="3"/>
      <c r="D21" s="3"/>
      <c r="E21" s="3"/>
      <c r="F21" s="3"/>
      <c r="G21" s="3"/>
      <c r="H21" s="3"/>
      <c r="I21" s="3"/>
      <c r="J21" s="3"/>
      <c r="K21" s="3"/>
      <c r="L21" s="3"/>
      <c r="M21" s="3"/>
      <c r="N21" s="3"/>
      <c r="O21" s="258"/>
      <c r="P21" s="3"/>
      <c r="Q21" s="3"/>
    </row>
    <row r="22" spans="2:17">
      <c r="B22" s="28"/>
      <c r="C22" s="3"/>
      <c r="D22" s="3"/>
      <c r="E22" s="3"/>
      <c r="F22" s="3"/>
      <c r="G22" s="3"/>
      <c r="H22" s="3"/>
      <c r="I22" s="3"/>
      <c r="J22" s="3"/>
      <c r="K22" s="3"/>
      <c r="L22" s="3"/>
      <c r="M22" s="3"/>
      <c r="N22" s="3"/>
      <c r="O22" s="258"/>
      <c r="P22" s="3"/>
      <c r="Q22" s="3"/>
    </row>
    <row r="23" spans="2:17">
      <c r="B23" s="28"/>
      <c r="C23" s="3"/>
      <c r="D23" s="3"/>
      <c r="E23" s="3"/>
      <c r="F23" s="3"/>
      <c r="G23" s="3"/>
      <c r="H23" s="3"/>
      <c r="I23" s="3"/>
      <c r="J23" s="3"/>
      <c r="K23" s="3"/>
      <c r="L23" s="3"/>
      <c r="M23" s="3"/>
      <c r="N23" s="3"/>
      <c r="O23" s="258"/>
      <c r="P23" s="3"/>
      <c r="Q23" s="3"/>
    </row>
    <row r="24" spans="2:17">
      <c r="B24" s="28"/>
      <c r="C24" s="3"/>
      <c r="D24" s="3"/>
      <c r="E24" s="3"/>
      <c r="F24" s="3"/>
      <c r="G24" s="3"/>
      <c r="H24" s="3"/>
      <c r="I24" s="3"/>
      <c r="J24" s="3"/>
      <c r="K24" s="3"/>
      <c r="L24" s="3"/>
      <c r="M24" s="3"/>
      <c r="N24" s="3"/>
      <c r="O24" s="258"/>
      <c r="P24" s="3"/>
      <c r="Q24" s="3"/>
    </row>
    <row r="25" spans="2:17">
      <c r="B25" s="28"/>
      <c r="C25" s="3"/>
      <c r="D25" s="3"/>
      <c r="E25" s="3"/>
      <c r="F25" s="3"/>
      <c r="G25" s="3"/>
      <c r="H25" s="3"/>
      <c r="I25" s="3"/>
      <c r="J25" s="3"/>
      <c r="K25" s="3"/>
      <c r="L25" s="3"/>
      <c r="M25" s="3"/>
      <c r="N25" s="3"/>
      <c r="O25" s="258"/>
      <c r="P25" s="3"/>
      <c r="Q25" s="3"/>
    </row>
    <row r="26" spans="2:17">
      <c r="B26" s="28"/>
      <c r="C26" s="3"/>
      <c r="D26" s="3"/>
      <c r="E26" s="3"/>
      <c r="F26" s="3"/>
      <c r="G26" s="3"/>
      <c r="H26" s="3"/>
      <c r="I26" s="3"/>
      <c r="J26" s="3"/>
      <c r="K26" s="3"/>
      <c r="L26" s="3"/>
      <c r="M26" s="3"/>
      <c r="N26" s="3"/>
      <c r="O26" s="258"/>
      <c r="P26" s="3"/>
      <c r="Q26" s="3"/>
    </row>
  </sheetData>
  <phoneticPr fontId="3"/>
  <conditionalFormatting sqref="C5:Q19">
    <cfRule type="expression" dxfId="6" priority="1">
      <formula>AND(C5&gt;=0.7,C5&lt;1)</formula>
    </cfRule>
    <cfRule type="expression" dxfId="5" priority="2">
      <formula>AND(C5&gt;=0.4,C5&lt;0.7)</formula>
    </cfRule>
    <cfRule type="expression" dxfId="4" priority="3">
      <formula>AND(C5&gt;=0.2,C5&lt;0.4)</formula>
    </cfRule>
    <cfRule type="expression" dxfId="3" priority="4">
      <formula>AND(C5&gt;=-0.2,C5&lt;0.2)</formula>
    </cfRule>
    <cfRule type="expression" dxfId="2" priority="5">
      <formula>AND(C5&gt;=-0.4,C5&lt;-0.2)</formula>
    </cfRule>
    <cfRule type="expression" dxfId="1" priority="6">
      <formula>AND(C5&gt;=-0.7,C5&lt;-0.4)</formula>
    </cfRule>
    <cfRule type="expression" dxfId="0" priority="7">
      <formula>AND(C5&gt;=-1,C5&lt;-0.7)</formula>
    </cfRule>
  </conditionalFormatting>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5" width="8.875" style="66" customWidth="1"/>
    <col min="16" max="16384" width="9" style="1"/>
  </cols>
  <sheetData>
    <row r="1" spans="2:15" ht="16.5" customHeight="1">
      <c r="B1" s="66" t="s">
        <v>371</v>
      </c>
    </row>
    <row r="2" spans="2:15" ht="16.5" customHeight="1">
      <c r="B2" s="66" t="s">
        <v>372</v>
      </c>
    </row>
    <row r="4" spans="2:15" ht="13.5" customHeight="1">
      <c r="B4" s="67"/>
      <c r="C4" s="68"/>
      <c r="D4" s="68"/>
      <c r="E4" s="68"/>
      <c r="F4" s="68"/>
      <c r="G4" s="69"/>
    </row>
    <row r="5" spans="2:15" ht="13.5" customHeight="1">
      <c r="B5" s="70"/>
      <c r="C5" s="71"/>
      <c r="D5" s="72">
        <v>0.246</v>
      </c>
      <c r="E5" s="38" t="s">
        <v>236</v>
      </c>
      <c r="F5" s="73">
        <v>0.27500000000000002</v>
      </c>
      <c r="G5" s="74" t="s">
        <v>237</v>
      </c>
    </row>
    <row r="6" spans="2:15">
      <c r="B6" s="70"/>
      <c r="D6" s="72"/>
      <c r="E6" s="38"/>
      <c r="F6" s="73"/>
      <c r="G6" s="74"/>
    </row>
    <row r="7" spans="2:15">
      <c r="B7" s="70"/>
      <c r="C7" s="75"/>
      <c r="D7" s="72">
        <v>0.217</v>
      </c>
      <c r="E7" s="38" t="s">
        <v>236</v>
      </c>
      <c r="F7" s="73">
        <v>0.246</v>
      </c>
      <c r="G7" s="74" t="s">
        <v>238</v>
      </c>
    </row>
    <row r="8" spans="2:15">
      <c r="B8" s="70"/>
      <c r="D8" s="72"/>
      <c r="E8" s="38"/>
      <c r="F8" s="73"/>
      <c r="G8" s="74"/>
    </row>
    <row r="9" spans="2:15">
      <c r="B9" s="70"/>
      <c r="C9" s="76"/>
      <c r="D9" s="72">
        <v>0.188</v>
      </c>
      <c r="E9" s="38" t="s">
        <v>236</v>
      </c>
      <c r="F9" s="73">
        <v>0.217</v>
      </c>
      <c r="G9" s="74" t="s">
        <v>238</v>
      </c>
    </row>
    <row r="10" spans="2:15">
      <c r="B10" s="70"/>
      <c r="D10" s="72"/>
      <c r="E10" s="38"/>
      <c r="F10" s="73"/>
      <c r="G10" s="74"/>
    </row>
    <row r="11" spans="2:15">
      <c r="B11" s="70"/>
      <c r="C11" s="77"/>
      <c r="D11" s="72">
        <v>0.159</v>
      </c>
      <c r="E11" s="38" t="s">
        <v>236</v>
      </c>
      <c r="F11" s="73">
        <v>0.188</v>
      </c>
      <c r="G11" s="74" t="s">
        <v>238</v>
      </c>
    </row>
    <row r="12" spans="2:15">
      <c r="B12" s="70"/>
      <c r="D12" s="72"/>
      <c r="E12" s="38"/>
      <c r="F12" s="73"/>
      <c r="G12" s="74"/>
    </row>
    <row r="13" spans="2:15">
      <c r="B13" s="70"/>
      <c r="C13" s="78"/>
      <c r="D13" s="72">
        <v>0.13</v>
      </c>
      <c r="E13" s="38" t="s">
        <v>236</v>
      </c>
      <c r="F13" s="73">
        <v>0.159</v>
      </c>
      <c r="G13" s="74" t="s">
        <v>238</v>
      </c>
    </row>
    <row r="14" spans="2:15">
      <c r="B14" s="79"/>
      <c r="C14" s="80"/>
      <c r="D14" s="80"/>
      <c r="E14" s="80"/>
      <c r="F14" s="80"/>
      <c r="G14" s="81"/>
    </row>
    <row r="16" spans="2:15">
      <c r="B16" s="67"/>
      <c r="C16" s="68"/>
      <c r="D16" s="68"/>
      <c r="E16" s="68"/>
      <c r="F16" s="68"/>
      <c r="G16" s="68"/>
      <c r="H16" s="68"/>
      <c r="I16" s="68"/>
      <c r="J16" s="68"/>
      <c r="K16" s="68"/>
      <c r="L16" s="68"/>
      <c r="M16" s="68"/>
      <c r="N16" s="68"/>
      <c r="O16" s="69"/>
    </row>
    <row r="17" spans="2:15">
      <c r="B17" s="70"/>
      <c r="O17" s="82"/>
    </row>
    <row r="18" spans="2:15">
      <c r="B18" s="70"/>
      <c r="O18" s="82"/>
    </row>
    <row r="19" spans="2:15">
      <c r="B19" s="70"/>
      <c r="O19" s="82"/>
    </row>
    <row r="20" spans="2:15">
      <c r="B20" s="70"/>
      <c r="O20" s="82"/>
    </row>
    <row r="21" spans="2:15">
      <c r="B21" s="70"/>
      <c r="O21" s="82"/>
    </row>
    <row r="22" spans="2:15">
      <c r="B22" s="70"/>
      <c r="O22" s="82"/>
    </row>
    <row r="23" spans="2:15">
      <c r="B23" s="70"/>
      <c r="O23" s="82"/>
    </row>
    <row r="24" spans="2:15">
      <c r="B24" s="70"/>
      <c r="O24" s="82"/>
    </row>
    <row r="25" spans="2:15">
      <c r="B25" s="70"/>
      <c r="O25" s="82"/>
    </row>
    <row r="26" spans="2:15">
      <c r="B26" s="70"/>
      <c r="O26" s="82"/>
    </row>
    <row r="27" spans="2:15">
      <c r="B27" s="70"/>
      <c r="O27" s="82"/>
    </row>
    <row r="28" spans="2:15">
      <c r="B28" s="70"/>
      <c r="O28" s="82"/>
    </row>
    <row r="29" spans="2:15">
      <c r="B29" s="70"/>
      <c r="O29" s="82"/>
    </row>
    <row r="30" spans="2:15">
      <c r="B30" s="70"/>
      <c r="O30" s="82"/>
    </row>
    <row r="31" spans="2:15">
      <c r="B31" s="70"/>
      <c r="O31" s="82"/>
    </row>
    <row r="32" spans="2:15">
      <c r="B32" s="70"/>
      <c r="O32" s="82"/>
    </row>
    <row r="33" spans="2:15">
      <c r="B33" s="70"/>
      <c r="O33" s="82"/>
    </row>
    <row r="34" spans="2:15">
      <c r="B34" s="70"/>
      <c r="O34" s="82"/>
    </row>
    <row r="35" spans="2:15">
      <c r="B35" s="70"/>
      <c r="O35" s="82"/>
    </row>
    <row r="36" spans="2:15">
      <c r="B36" s="70"/>
      <c r="O36" s="82"/>
    </row>
    <row r="37" spans="2:15">
      <c r="B37" s="70"/>
      <c r="O37" s="82"/>
    </row>
    <row r="38" spans="2:15">
      <c r="B38" s="70"/>
      <c r="O38" s="82"/>
    </row>
    <row r="39" spans="2:15">
      <c r="B39" s="70"/>
      <c r="O39" s="82"/>
    </row>
    <row r="40" spans="2:15">
      <c r="B40" s="70"/>
      <c r="O40" s="82"/>
    </row>
    <row r="41" spans="2:15">
      <c r="B41" s="70"/>
      <c r="O41" s="82"/>
    </row>
    <row r="42" spans="2:15">
      <c r="B42" s="70"/>
      <c r="O42" s="82"/>
    </row>
    <row r="43" spans="2:15">
      <c r="B43" s="70"/>
      <c r="O43" s="82"/>
    </row>
    <row r="44" spans="2:15">
      <c r="B44" s="70"/>
      <c r="O44" s="82"/>
    </row>
    <row r="45" spans="2:15">
      <c r="B45" s="70"/>
      <c r="O45" s="82"/>
    </row>
    <row r="46" spans="2:15">
      <c r="B46" s="70"/>
      <c r="O46" s="82"/>
    </row>
    <row r="47" spans="2:15">
      <c r="B47" s="70"/>
      <c r="O47" s="82"/>
    </row>
    <row r="48" spans="2:15">
      <c r="B48" s="70"/>
      <c r="O48" s="82"/>
    </row>
    <row r="49" spans="2:15">
      <c r="B49" s="70"/>
      <c r="O49" s="82"/>
    </row>
    <row r="50" spans="2:15">
      <c r="B50" s="70"/>
      <c r="O50" s="82"/>
    </row>
    <row r="51" spans="2:15">
      <c r="B51" s="70"/>
      <c r="O51" s="82"/>
    </row>
    <row r="52" spans="2:15">
      <c r="B52" s="70"/>
      <c r="O52" s="82"/>
    </row>
    <row r="53" spans="2:15">
      <c r="B53" s="70"/>
      <c r="O53" s="82"/>
    </row>
    <row r="54" spans="2:15">
      <c r="B54" s="70"/>
      <c r="O54" s="82"/>
    </row>
    <row r="55" spans="2:15">
      <c r="B55" s="70"/>
      <c r="O55" s="82"/>
    </row>
    <row r="56" spans="2:15">
      <c r="B56" s="70"/>
      <c r="O56" s="82"/>
    </row>
    <row r="57" spans="2:15">
      <c r="B57" s="70"/>
      <c r="O57" s="82"/>
    </row>
    <row r="58" spans="2:15">
      <c r="B58" s="70"/>
      <c r="O58" s="82"/>
    </row>
    <row r="59" spans="2:15">
      <c r="B59" s="70"/>
      <c r="O59" s="82"/>
    </row>
    <row r="60" spans="2:15">
      <c r="B60" s="70"/>
      <c r="O60" s="82"/>
    </row>
    <row r="61" spans="2:15">
      <c r="B61" s="70"/>
      <c r="O61" s="82"/>
    </row>
    <row r="62" spans="2:15">
      <c r="B62" s="70"/>
      <c r="O62" s="82"/>
    </row>
    <row r="63" spans="2:15">
      <c r="B63" s="70"/>
      <c r="O63" s="82"/>
    </row>
    <row r="64" spans="2:15">
      <c r="B64" s="70"/>
      <c r="O64" s="82"/>
    </row>
    <row r="65" spans="2:15">
      <c r="B65" s="70"/>
      <c r="O65" s="82"/>
    </row>
    <row r="66" spans="2:15">
      <c r="B66" s="70"/>
      <c r="O66" s="82"/>
    </row>
    <row r="67" spans="2:15">
      <c r="B67" s="70"/>
      <c r="O67" s="82"/>
    </row>
    <row r="68" spans="2:15">
      <c r="B68" s="70"/>
      <c r="O68" s="82"/>
    </row>
    <row r="69" spans="2:15">
      <c r="B69" s="70"/>
      <c r="O69" s="82"/>
    </row>
    <row r="70" spans="2:15">
      <c r="B70" s="70"/>
      <c r="O70" s="82"/>
    </row>
    <row r="71" spans="2:15">
      <c r="B71" s="70"/>
      <c r="O71" s="82"/>
    </row>
    <row r="72" spans="2:15">
      <c r="B72" s="70"/>
      <c r="O72" s="82"/>
    </row>
    <row r="73" spans="2:15">
      <c r="B73" s="70"/>
      <c r="O73" s="82"/>
    </row>
    <row r="74" spans="2:15">
      <c r="B74" s="70"/>
      <c r="O74" s="82"/>
    </row>
    <row r="75" spans="2:15">
      <c r="B75" s="70"/>
      <c r="O75" s="82"/>
    </row>
    <row r="76" spans="2:15">
      <c r="B76" s="70"/>
      <c r="O76" s="82"/>
    </row>
    <row r="77" spans="2:15">
      <c r="B77" s="70"/>
      <c r="O77" s="82"/>
    </row>
    <row r="78" spans="2:15">
      <c r="B78" s="70"/>
      <c r="O78" s="82"/>
    </row>
    <row r="79" spans="2:15">
      <c r="B79" s="70"/>
      <c r="O79" s="82"/>
    </row>
    <row r="80" spans="2:15">
      <c r="B80" s="70"/>
      <c r="O80" s="82"/>
    </row>
    <row r="81" spans="2:15">
      <c r="B81" s="70"/>
      <c r="O81" s="82"/>
    </row>
    <row r="82" spans="2:15">
      <c r="B82" s="70"/>
      <c r="O82" s="82"/>
    </row>
    <row r="83" spans="2:15">
      <c r="B83" s="70"/>
      <c r="O83" s="82"/>
    </row>
    <row r="84" spans="2:15">
      <c r="B84" s="79"/>
      <c r="C84" s="80"/>
      <c r="D84" s="80"/>
      <c r="E84" s="80"/>
      <c r="F84" s="80"/>
      <c r="G84" s="80"/>
      <c r="H84" s="80"/>
      <c r="I84" s="80"/>
      <c r="J84" s="80"/>
      <c r="K84" s="80"/>
      <c r="L84" s="80"/>
      <c r="M84" s="80"/>
      <c r="N84" s="80"/>
      <c r="O84" s="83"/>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2-6.医科健診分析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AP157"/>
  <sheetViews>
    <sheetView showGridLines="0" zoomScaleNormal="100" zoomScaleSheetLayoutView="100" workbookViewId="0"/>
  </sheetViews>
  <sheetFormatPr defaultColWidth="9" defaultRowHeight="13.5"/>
  <cols>
    <col min="1" max="1" width="4.625" style="6" customWidth="1"/>
    <col min="2" max="2" width="3.625" style="6" customWidth="1"/>
    <col min="3" max="3" width="11.375" style="6" customWidth="1"/>
    <col min="4" max="27" width="9.625" style="6" customWidth="1"/>
    <col min="28" max="28" width="9" style="6" customWidth="1"/>
    <col min="29" max="40" width="9.625" style="6" customWidth="1"/>
    <col min="41" max="16384" width="9" style="6"/>
  </cols>
  <sheetData>
    <row r="1" spans="2:40" ht="16.5" customHeight="1">
      <c r="B1" s="6" t="s">
        <v>366</v>
      </c>
    </row>
    <row r="2" spans="2:40" ht="16.5" customHeight="1">
      <c r="B2" s="6" t="s">
        <v>373</v>
      </c>
      <c r="D2" s="28" t="s">
        <v>345</v>
      </c>
      <c r="AC2" s="50" t="s">
        <v>253</v>
      </c>
      <c r="AD2" s="2"/>
      <c r="AF2" s="50"/>
      <c r="AG2" s="2"/>
      <c r="AH2" s="2"/>
      <c r="AI2" s="2"/>
      <c r="AJ2" s="2"/>
    </row>
    <row r="3" spans="2:40" ht="16.5" customHeight="1">
      <c r="B3" s="265"/>
      <c r="C3" s="267" t="s">
        <v>183</v>
      </c>
      <c r="D3" s="260" t="s">
        <v>65</v>
      </c>
      <c r="E3" s="261"/>
      <c r="F3" s="262"/>
      <c r="G3" s="260" t="s">
        <v>66</v>
      </c>
      <c r="H3" s="261"/>
      <c r="I3" s="262"/>
      <c r="J3" s="260" t="s">
        <v>67</v>
      </c>
      <c r="K3" s="261"/>
      <c r="L3" s="262"/>
      <c r="M3" s="260" t="s">
        <v>68</v>
      </c>
      <c r="N3" s="261"/>
      <c r="O3" s="262"/>
      <c r="P3" s="260" t="s">
        <v>69</v>
      </c>
      <c r="Q3" s="261"/>
      <c r="R3" s="262"/>
      <c r="S3" s="260" t="s">
        <v>70</v>
      </c>
      <c r="T3" s="261"/>
      <c r="U3" s="262"/>
      <c r="V3" s="260" t="s">
        <v>71</v>
      </c>
      <c r="W3" s="261"/>
      <c r="X3" s="262"/>
      <c r="Y3" s="260" t="s">
        <v>64</v>
      </c>
      <c r="Z3" s="261"/>
      <c r="AA3" s="262"/>
      <c r="AB3" s="2"/>
      <c r="AC3" s="276" t="s">
        <v>187</v>
      </c>
      <c r="AD3" s="276"/>
      <c r="AF3" s="276" t="s">
        <v>187</v>
      </c>
      <c r="AG3" s="276"/>
      <c r="AH3" s="276"/>
      <c r="AI3" s="276"/>
      <c r="AJ3" s="2"/>
      <c r="AK3" s="276" t="s">
        <v>187</v>
      </c>
      <c r="AL3" s="276"/>
      <c r="AM3" s="276"/>
      <c r="AN3" s="272"/>
    </row>
    <row r="4" spans="2:40" ht="13.5" customHeight="1">
      <c r="B4" s="266"/>
      <c r="C4" s="267"/>
      <c r="D4" s="18" t="s">
        <v>130</v>
      </c>
      <c r="E4" s="19" t="s">
        <v>72</v>
      </c>
      <c r="F4" s="20" t="s">
        <v>230</v>
      </c>
      <c r="G4" s="18" t="s">
        <v>130</v>
      </c>
      <c r="H4" s="19" t="s">
        <v>72</v>
      </c>
      <c r="I4" s="20" t="s">
        <v>230</v>
      </c>
      <c r="J4" s="18" t="s">
        <v>130</v>
      </c>
      <c r="K4" s="19" t="s">
        <v>72</v>
      </c>
      <c r="L4" s="20" t="s">
        <v>230</v>
      </c>
      <c r="M4" s="18" t="s">
        <v>130</v>
      </c>
      <c r="N4" s="19" t="s">
        <v>72</v>
      </c>
      <c r="O4" s="20" t="s">
        <v>230</v>
      </c>
      <c r="P4" s="18" t="s">
        <v>130</v>
      </c>
      <c r="Q4" s="19" t="s">
        <v>72</v>
      </c>
      <c r="R4" s="20" t="s">
        <v>230</v>
      </c>
      <c r="S4" s="18" t="s">
        <v>130</v>
      </c>
      <c r="T4" s="19" t="s">
        <v>72</v>
      </c>
      <c r="U4" s="20" t="s">
        <v>230</v>
      </c>
      <c r="V4" s="18" t="s">
        <v>130</v>
      </c>
      <c r="W4" s="19" t="s">
        <v>72</v>
      </c>
      <c r="X4" s="20" t="s">
        <v>230</v>
      </c>
      <c r="Y4" s="18" t="s">
        <v>130</v>
      </c>
      <c r="Z4" s="19" t="s">
        <v>72</v>
      </c>
      <c r="AA4" s="20" t="s">
        <v>230</v>
      </c>
      <c r="AB4" s="151"/>
      <c r="AC4" s="276"/>
      <c r="AD4" s="276"/>
      <c r="AF4" s="200" t="s">
        <v>425</v>
      </c>
      <c r="AG4" s="200" t="s">
        <v>314</v>
      </c>
      <c r="AH4" s="200" t="s">
        <v>315</v>
      </c>
      <c r="AI4" s="200" t="s">
        <v>317</v>
      </c>
      <c r="AJ4" s="2"/>
      <c r="AK4" s="200" t="s">
        <v>314</v>
      </c>
      <c r="AL4" s="200" t="s">
        <v>315</v>
      </c>
      <c r="AM4" s="200" t="s">
        <v>316</v>
      </c>
      <c r="AN4" s="273"/>
    </row>
    <row r="5" spans="2:40" s="51" customFormat="1" ht="13.5" customHeight="1">
      <c r="B5" s="54">
        <v>1</v>
      </c>
      <c r="C5" s="47" t="s">
        <v>57</v>
      </c>
      <c r="D5" s="102">
        <v>573</v>
      </c>
      <c r="E5" s="103">
        <v>60</v>
      </c>
      <c r="F5" s="55">
        <f>IFERROR(E5/D5,"-")</f>
        <v>0.10471204188481675</v>
      </c>
      <c r="G5" s="102">
        <v>2320</v>
      </c>
      <c r="H5" s="103">
        <v>194</v>
      </c>
      <c r="I5" s="55">
        <f>IFERROR(H5/G5,"-")</f>
        <v>8.3620689655172414E-2</v>
      </c>
      <c r="J5" s="102">
        <v>87056</v>
      </c>
      <c r="K5" s="103">
        <v>14970</v>
      </c>
      <c r="L5" s="55">
        <f>IFERROR(K5/J5,"-")</f>
        <v>0.17195827972799119</v>
      </c>
      <c r="M5" s="102">
        <v>96838</v>
      </c>
      <c r="N5" s="103">
        <v>13441</v>
      </c>
      <c r="O5" s="55">
        <f>IFERROR(N5/M5,"-")</f>
        <v>0.13879881864557303</v>
      </c>
      <c r="P5" s="102">
        <v>64672</v>
      </c>
      <c r="Q5" s="103">
        <v>6477</v>
      </c>
      <c r="R5" s="55">
        <f>IFERROR(Q5/P5,"-")</f>
        <v>0.10015153389411183</v>
      </c>
      <c r="S5" s="102">
        <v>28690</v>
      </c>
      <c r="T5" s="103">
        <v>2037</v>
      </c>
      <c r="U5" s="55">
        <f>IFERROR(T5/S5,"-")</f>
        <v>7.1000348553502957E-2</v>
      </c>
      <c r="V5" s="102">
        <v>9221</v>
      </c>
      <c r="W5" s="103">
        <v>451</v>
      </c>
      <c r="X5" s="55">
        <f>IFERROR(W5/V5,"-")</f>
        <v>4.8910096518815747E-2</v>
      </c>
      <c r="Y5" s="102">
        <f>SUM(D5,G5,J5,M5,P5,S5,V5)</f>
        <v>289370</v>
      </c>
      <c r="Z5" s="103">
        <f>SUM(E5,H5,K5,N5,Q5,T5,W5)</f>
        <v>37630</v>
      </c>
      <c r="AA5" s="55">
        <f>IFERROR(Z5/Y5,"-")</f>
        <v>0.13004112382071398</v>
      </c>
      <c r="AB5" s="57"/>
      <c r="AC5" s="47" t="s">
        <v>57</v>
      </c>
      <c r="AD5" s="150">
        <f>VLOOKUP(AC5,$C$5:$AA$78,25,0)</f>
        <v>0.13004112382071398</v>
      </c>
      <c r="AF5" s="48" t="str">
        <f>INDEX($AC$5:$AC$47,MATCH(AG5,AD$5:AD$47,0))</f>
        <v>豊能町</v>
      </c>
      <c r="AG5" s="122">
        <f>LARGE(AD$5:AD$47,ROW(A1))</f>
        <v>0.49890002444390125</v>
      </c>
      <c r="AH5" s="122">
        <f>VLOOKUP(AF5,$AD$83:$AG$156,4,FALSE)</f>
        <v>0.5066733820196424</v>
      </c>
      <c r="AI5" s="206">
        <f>(ROUND(AG5,3)-ROUND(AH5,3))*100</f>
        <v>-0.80000000000000071</v>
      </c>
      <c r="AJ5" s="57"/>
      <c r="AK5" s="122">
        <f>$AA$79</f>
        <v>0.1968861000038874</v>
      </c>
      <c r="AL5" s="122">
        <f t="shared" ref="AL5:AL47" si="0">$AG$157</f>
        <v>0.19011502637138958</v>
      </c>
      <c r="AM5" s="206">
        <f>(ROUND(AK5,3)-ROUND(AL5,3))*100</f>
        <v>0.70000000000000062</v>
      </c>
      <c r="AN5" s="202">
        <v>0</v>
      </c>
    </row>
    <row r="6" spans="2:40" s="51" customFormat="1" ht="13.5" customHeight="1">
      <c r="B6" s="54">
        <v>2</v>
      </c>
      <c r="C6" s="47" t="s">
        <v>131</v>
      </c>
      <c r="D6" s="102">
        <v>12</v>
      </c>
      <c r="E6" s="103">
        <v>2</v>
      </c>
      <c r="F6" s="55">
        <f t="shared" ref="F6:F69" si="1">IFERROR(E6/D6,"-")</f>
        <v>0.16666666666666666</v>
      </c>
      <c r="G6" s="102">
        <v>82</v>
      </c>
      <c r="H6" s="103">
        <v>8</v>
      </c>
      <c r="I6" s="55">
        <f t="shared" ref="I6:I69" si="2">IFERROR(H6/G6,"-")</f>
        <v>9.7560975609756101E-2</v>
      </c>
      <c r="J6" s="102">
        <v>3185</v>
      </c>
      <c r="K6" s="103">
        <v>608</v>
      </c>
      <c r="L6" s="55">
        <f t="shared" ref="L6:L69" si="3">IFERROR(K6/J6,"-")</f>
        <v>0.19089481946624803</v>
      </c>
      <c r="M6" s="102">
        <v>3441</v>
      </c>
      <c r="N6" s="103">
        <v>519</v>
      </c>
      <c r="O6" s="55">
        <f t="shared" ref="O6:O69" si="4">IFERROR(N6/M6,"-")</f>
        <v>0.15082824760244115</v>
      </c>
      <c r="P6" s="102">
        <v>2375</v>
      </c>
      <c r="Q6" s="103">
        <v>270</v>
      </c>
      <c r="R6" s="55">
        <f t="shared" ref="R6:R69" si="5">IFERROR(Q6/P6,"-")</f>
        <v>0.11368421052631579</v>
      </c>
      <c r="S6" s="102">
        <v>1129</v>
      </c>
      <c r="T6" s="103">
        <v>86</v>
      </c>
      <c r="U6" s="55">
        <f t="shared" ref="U6:U69" si="6">IFERROR(T6/S6,"-")</f>
        <v>7.6173604960141722E-2</v>
      </c>
      <c r="V6" s="102">
        <v>345</v>
      </c>
      <c r="W6" s="103">
        <v>25</v>
      </c>
      <c r="X6" s="55">
        <f t="shared" ref="X6:X69" si="7">IFERROR(W6/V6,"-")</f>
        <v>7.2463768115942032E-2</v>
      </c>
      <c r="Y6" s="102">
        <f t="shared" ref="Y6:Z69" si="8">SUM(D6,G6,J6,M6,P6,S6,V6)</f>
        <v>10569</v>
      </c>
      <c r="Z6" s="103">
        <f t="shared" si="8"/>
        <v>1518</v>
      </c>
      <c r="AA6" s="55">
        <f t="shared" ref="AA6:AA69" si="9">IFERROR(Z6/Y6,"-")</f>
        <v>0.14362759012205506</v>
      </c>
      <c r="AB6" s="57"/>
      <c r="AC6" s="47" t="s">
        <v>35</v>
      </c>
      <c r="AD6" s="150">
        <f t="shared" ref="AD6:AD47" si="10">VLOOKUP(AC6,$C$5:$AA$78,25,0)</f>
        <v>0.18459759657303157</v>
      </c>
      <c r="AF6" s="48" t="str">
        <f>INDEX($AC$5:$AC$47,MATCH(AG6,AD$5:AD$47,0))</f>
        <v>池田市</v>
      </c>
      <c r="AG6" s="122">
        <f>LARGE(AD$5:AD$47,ROW(A2))</f>
        <v>0.41284403669724773</v>
      </c>
      <c r="AH6" s="122">
        <f t="shared" ref="AH6:AH47" si="11">VLOOKUP(AF6,$AD$83:$AG$156,4,FALSE)</f>
        <v>0.40728847733552387</v>
      </c>
      <c r="AI6" s="206">
        <f t="shared" ref="AI6:AI47" si="12">(ROUND(AG6,3)-ROUND(AH6,3))*100</f>
        <v>0.60000000000000053</v>
      </c>
      <c r="AJ6" s="57"/>
      <c r="AK6" s="122">
        <f t="shared" ref="AK6:AK47" si="13">$AA$79</f>
        <v>0.1968861000038874</v>
      </c>
      <c r="AL6" s="122">
        <f t="shared" si="0"/>
        <v>0.19011502637138958</v>
      </c>
      <c r="AM6" s="206">
        <f t="shared" ref="AM6:AM47" si="14">(ROUND(AK6,3)-ROUND(AL6,3))*100</f>
        <v>0.70000000000000062</v>
      </c>
      <c r="AN6" s="202">
        <v>0</v>
      </c>
    </row>
    <row r="7" spans="2:40" s="51" customFormat="1" ht="13.5" customHeight="1">
      <c r="B7" s="54">
        <v>3</v>
      </c>
      <c r="C7" s="47" t="s">
        <v>132</v>
      </c>
      <c r="D7" s="102">
        <v>13</v>
      </c>
      <c r="E7" s="103">
        <v>2</v>
      </c>
      <c r="F7" s="55">
        <f t="shared" si="1"/>
        <v>0.15384615384615385</v>
      </c>
      <c r="G7" s="102">
        <v>67</v>
      </c>
      <c r="H7" s="103">
        <v>5</v>
      </c>
      <c r="I7" s="55">
        <f t="shared" si="2"/>
        <v>7.4626865671641784E-2</v>
      </c>
      <c r="J7" s="102">
        <v>2044</v>
      </c>
      <c r="K7" s="103">
        <v>333</v>
      </c>
      <c r="L7" s="55">
        <f t="shared" si="3"/>
        <v>0.16291585127201566</v>
      </c>
      <c r="M7" s="102">
        <v>2162</v>
      </c>
      <c r="N7" s="103">
        <v>344</v>
      </c>
      <c r="O7" s="55">
        <f t="shared" si="4"/>
        <v>0.15911193339500462</v>
      </c>
      <c r="P7" s="102">
        <v>1597</v>
      </c>
      <c r="Q7" s="103">
        <v>218</v>
      </c>
      <c r="R7" s="55">
        <f t="shared" si="5"/>
        <v>0.13650594865372573</v>
      </c>
      <c r="S7" s="102">
        <v>743</v>
      </c>
      <c r="T7" s="103">
        <v>69</v>
      </c>
      <c r="U7" s="55">
        <f t="shared" si="6"/>
        <v>9.2866756393001348E-2</v>
      </c>
      <c r="V7" s="102">
        <v>235</v>
      </c>
      <c r="W7" s="103">
        <v>14</v>
      </c>
      <c r="X7" s="55">
        <f t="shared" si="7"/>
        <v>5.9574468085106386E-2</v>
      </c>
      <c r="Y7" s="102">
        <f t="shared" si="8"/>
        <v>6861</v>
      </c>
      <c r="Z7" s="103">
        <f t="shared" si="8"/>
        <v>985</v>
      </c>
      <c r="AA7" s="55">
        <f t="shared" si="9"/>
        <v>0.14356507797697129</v>
      </c>
      <c r="AB7" s="57"/>
      <c r="AC7" s="47" t="s">
        <v>44</v>
      </c>
      <c r="AD7" s="150">
        <f t="shared" si="10"/>
        <v>0.16504286012962577</v>
      </c>
      <c r="AF7" s="48" t="str">
        <f t="shared" ref="AF7:AF46" si="15">INDEX($AC$5:$AC$47,MATCH(AG7,AD$5:AD$47,0))</f>
        <v>藤井寺市</v>
      </c>
      <c r="AG7" s="122">
        <f t="shared" ref="AG7:AG47" si="16">LARGE(AD$5:AD$47,ROW(A3))</f>
        <v>0.37408802071075548</v>
      </c>
      <c r="AH7" s="122">
        <f t="shared" si="11"/>
        <v>0.33992699870481574</v>
      </c>
      <c r="AI7" s="206">
        <f t="shared" si="12"/>
        <v>3.3999999999999977</v>
      </c>
      <c r="AJ7" s="57"/>
      <c r="AK7" s="122">
        <f t="shared" si="13"/>
        <v>0.1968861000038874</v>
      </c>
      <c r="AL7" s="122">
        <f t="shared" si="0"/>
        <v>0.19011502637138958</v>
      </c>
      <c r="AM7" s="206">
        <f t="shared" si="14"/>
        <v>0.70000000000000062</v>
      </c>
      <c r="AN7" s="202">
        <v>0</v>
      </c>
    </row>
    <row r="8" spans="2:40" s="51" customFormat="1" ht="13.5" customHeight="1">
      <c r="B8" s="54">
        <v>4</v>
      </c>
      <c r="C8" s="47" t="s">
        <v>133</v>
      </c>
      <c r="D8" s="102">
        <v>16</v>
      </c>
      <c r="E8" s="103">
        <v>1</v>
      </c>
      <c r="F8" s="55">
        <f t="shared" si="1"/>
        <v>6.25E-2</v>
      </c>
      <c r="G8" s="102">
        <v>58</v>
      </c>
      <c r="H8" s="103">
        <v>7</v>
      </c>
      <c r="I8" s="55">
        <f t="shared" si="2"/>
        <v>0.1206896551724138</v>
      </c>
      <c r="J8" s="102">
        <v>2299</v>
      </c>
      <c r="K8" s="103">
        <v>444</v>
      </c>
      <c r="L8" s="55">
        <f t="shared" si="3"/>
        <v>0.19312744671596346</v>
      </c>
      <c r="M8" s="102">
        <v>2708</v>
      </c>
      <c r="N8" s="103">
        <v>506</v>
      </c>
      <c r="O8" s="55">
        <f t="shared" si="4"/>
        <v>0.18685376661742983</v>
      </c>
      <c r="P8" s="102">
        <v>1730</v>
      </c>
      <c r="Q8" s="103">
        <v>238</v>
      </c>
      <c r="R8" s="55">
        <f t="shared" si="5"/>
        <v>0.1375722543352601</v>
      </c>
      <c r="S8" s="102">
        <v>747</v>
      </c>
      <c r="T8" s="103">
        <v>93</v>
      </c>
      <c r="U8" s="55">
        <f t="shared" si="6"/>
        <v>0.12449799196787148</v>
      </c>
      <c r="V8" s="102">
        <v>255</v>
      </c>
      <c r="W8" s="103">
        <v>21</v>
      </c>
      <c r="X8" s="55">
        <f t="shared" si="7"/>
        <v>8.2352941176470587E-2</v>
      </c>
      <c r="Y8" s="102">
        <f t="shared" si="8"/>
        <v>7813</v>
      </c>
      <c r="Z8" s="103">
        <f t="shared" si="8"/>
        <v>1310</v>
      </c>
      <c r="AA8" s="55">
        <f>IFERROR(Z8/Y8,"-")</f>
        <v>0.16766926916677333</v>
      </c>
      <c r="AB8" s="57"/>
      <c r="AC8" s="47" t="s">
        <v>1</v>
      </c>
      <c r="AD8" s="150">
        <f t="shared" si="10"/>
        <v>0.18333877284595301</v>
      </c>
      <c r="AF8" s="48" t="str">
        <f t="shared" si="15"/>
        <v>千早赤阪村</v>
      </c>
      <c r="AG8" s="122">
        <f t="shared" si="16"/>
        <v>0.35018382352941174</v>
      </c>
      <c r="AH8" s="122">
        <f t="shared" si="11"/>
        <v>0.31144465290806755</v>
      </c>
      <c r="AI8" s="206">
        <f t="shared" si="12"/>
        <v>3.8999999999999977</v>
      </c>
      <c r="AJ8" s="57"/>
      <c r="AK8" s="122">
        <f t="shared" si="13"/>
        <v>0.1968861000038874</v>
      </c>
      <c r="AL8" s="122">
        <f t="shared" si="0"/>
        <v>0.19011502637138958</v>
      </c>
      <c r="AM8" s="206">
        <f t="shared" si="14"/>
        <v>0.70000000000000062</v>
      </c>
      <c r="AN8" s="202">
        <v>0</v>
      </c>
    </row>
    <row r="9" spans="2:40" s="51" customFormat="1" ht="13.5" customHeight="1">
      <c r="B9" s="54">
        <v>5</v>
      </c>
      <c r="C9" s="47" t="s">
        <v>134</v>
      </c>
      <c r="D9" s="102">
        <v>14</v>
      </c>
      <c r="E9" s="103">
        <v>2</v>
      </c>
      <c r="F9" s="55">
        <f t="shared" si="1"/>
        <v>0.14285714285714285</v>
      </c>
      <c r="G9" s="102">
        <v>48</v>
      </c>
      <c r="H9" s="103">
        <v>7</v>
      </c>
      <c r="I9" s="55">
        <f t="shared" si="2"/>
        <v>0.14583333333333334</v>
      </c>
      <c r="J9" s="102">
        <v>2045</v>
      </c>
      <c r="K9" s="103">
        <v>254</v>
      </c>
      <c r="L9" s="55">
        <f t="shared" si="3"/>
        <v>0.12420537897310513</v>
      </c>
      <c r="M9" s="102">
        <v>2126</v>
      </c>
      <c r="N9" s="103">
        <v>201</v>
      </c>
      <c r="O9" s="55">
        <f t="shared" si="4"/>
        <v>9.4543744120413928E-2</v>
      </c>
      <c r="P9" s="102">
        <v>1423</v>
      </c>
      <c r="Q9" s="103">
        <v>96</v>
      </c>
      <c r="R9" s="55">
        <f t="shared" si="5"/>
        <v>6.7463106113843985E-2</v>
      </c>
      <c r="S9" s="102">
        <v>633</v>
      </c>
      <c r="T9" s="103">
        <v>29</v>
      </c>
      <c r="U9" s="55">
        <f t="shared" si="6"/>
        <v>4.5813586097946286E-2</v>
      </c>
      <c r="V9" s="102">
        <v>247</v>
      </c>
      <c r="W9" s="103">
        <v>10</v>
      </c>
      <c r="X9" s="55">
        <f t="shared" si="7"/>
        <v>4.048582995951417E-2</v>
      </c>
      <c r="Y9" s="102">
        <f t="shared" si="8"/>
        <v>6536</v>
      </c>
      <c r="Z9" s="103">
        <f t="shared" si="8"/>
        <v>599</v>
      </c>
      <c r="AA9" s="55">
        <f t="shared" si="9"/>
        <v>9.1646266829865361E-2</v>
      </c>
      <c r="AB9" s="57"/>
      <c r="AC9" s="47" t="s">
        <v>2</v>
      </c>
      <c r="AD9" s="150">
        <f t="shared" si="10"/>
        <v>0.41284403669724773</v>
      </c>
      <c r="AF9" s="48" t="str">
        <f t="shared" si="15"/>
        <v>吹田市</v>
      </c>
      <c r="AG9" s="122">
        <f t="shared" si="16"/>
        <v>0.32212454212454211</v>
      </c>
      <c r="AH9" s="122">
        <f t="shared" si="11"/>
        <v>0.32096000000000002</v>
      </c>
      <c r="AI9" s="206">
        <f t="shared" si="12"/>
        <v>0.10000000000000009</v>
      </c>
      <c r="AJ9" s="57"/>
      <c r="AK9" s="122">
        <f t="shared" si="13"/>
        <v>0.1968861000038874</v>
      </c>
      <c r="AL9" s="122">
        <f t="shared" si="0"/>
        <v>0.19011502637138958</v>
      </c>
      <c r="AM9" s="206">
        <f t="shared" si="14"/>
        <v>0.70000000000000062</v>
      </c>
      <c r="AN9" s="202">
        <v>0</v>
      </c>
    </row>
    <row r="10" spans="2:40" s="51" customFormat="1" ht="13.5" customHeight="1">
      <c r="B10" s="54">
        <v>6</v>
      </c>
      <c r="C10" s="47" t="s">
        <v>135</v>
      </c>
      <c r="D10" s="102">
        <v>16</v>
      </c>
      <c r="E10" s="103">
        <v>2</v>
      </c>
      <c r="F10" s="55">
        <f t="shared" si="1"/>
        <v>0.125</v>
      </c>
      <c r="G10" s="102">
        <v>95</v>
      </c>
      <c r="H10" s="103">
        <v>5</v>
      </c>
      <c r="I10" s="55">
        <f t="shared" si="2"/>
        <v>5.2631578947368418E-2</v>
      </c>
      <c r="J10" s="102">
        <v>2914</v>
      </c>
      <c r="K10" s="103">
        <v>415</v>
      </c>
      <c r="L10" s="55">
        <f t="shared" si="3"/>
        <v>0.1424159231297186</v>
      </c>
      <c r="M10" s="102">
        <v>3317</v>
      </c>
      <c r="N10" s="103">
        <v>353</v>
      </c>
      <c r="O10" s="55">
        <f t="shared" si="4"/>
        <v>0.10642146517937896</v>
      </c>
      <c r="P10" s="102">
        <v>2156</v>
      </c>
      <c r="Q10" s="103">
        <v>182</v>
      </c>
      <c r="R10" s="55">
        <f t="shared" si="5"/>
        <v>8.4415584415584416E-2</v>
      </c>
      <c r="S10" s="102">
        <v>894</v>
      </c>
      <c r="T10" s="103">
        <v>53</v>
      </c>
      <c r="U10" s="55">
        <f t="shared" si="6"/>
        <v>5.9284116331096197E-2</v>
      </c>
      <c r="V10" s="102">
        <v>275</v>
      </c>
      <c r="W10" s="103">
        <v>14</v>
      </c>
      <c r="X10" s="55">
        <f t="shared" si="7"/>
        <v>5.0909090909090911E-2</v>
      </c>
      <c r="Y10" s="102">
        <f t="shared" si="8"/>
        <v>9667</v>
      </c>
      <c r="Z10" s="103">
        <f t="shared" si="8"/>
        <v>1024</v>
      </c>
      <c r="AA10" s="55">
        <f t="shared" si="9"/>
        <v>0.1059273818144202</v>
      </c>
      <c r="AB10" s="57"/>
      <c r="AC10" s="47" t="s">
        <v>3</v>
      </c>
      <c r="AD10" s="150">
        <f t="shared" si="10"/>
        <v>0.32212454212454211</v>
      </c>
      <c r="AF10" s="48" t="str">
        <f t="shared" si="15"/>
        <v>和泉市</v>
      </c>
      <c r="AG10" s="122">
        <f t="shared" si="16"/>
        <v>0.31296701062369747</v>
      </c>
      <c r="AH10" s="122">
        <f t="shared" si="11"/>
        <v>0.30661590698631547</v>
      </c>
      <c r="AI10" s="206">
        <f t="shared" si="12"/>
        <v>0.60000000000000053</v>
      </c>
      <c r="AJ10" s="57"/>
      <c r="AK10" s="122">
        <f t="shared" si="13"/>
        <v>0.1968861000038874</v>
      </c>
      <c r="AL10" s="122">
        <f t="shared" si="0"/>
        <v>0.19011502637138958</v>
      </c>
      <c r="AM10" s="206">
        <f t="shared" si="14"/>
        <v>0.70000000000000062</v>
      </c>
      <c r="AN10" s="202">
        <v>0</v>
      </c>
    </row>
    <row r="11" spans="2:40" s="51" customFormat="1" ht="13.5" customHeight="1">
      <c r="B11" s="54">
        <v>7</v>
      </c>
      <c r="C11" s="47" t="s">
        <v>136</v>
      </c>
      <c r="D11" s="102">
        <v>23</v>
      </c>
      <c r="E11" s="103">
        <v>4</v>
      </c>
      <c r="F11" s="55">
        <f t="shared" si="1"/>
        <v>0.17391304347826086</v>
      </c>
      <c r="G11" s="102">
        <v>81</v>
      </c>
      <c r="H11" s="103">
        <v>8</v>
      </c>
      <c r="I11" s="55">
        <f t="shared" si="2"/>
        <v>9.8765432098765427E-2</v>
      </c>
      <c r="J11" s="102">
        <v>2720</v>
      </c>
      <c r="K11" s="103">
        <v>543</v>
      </c>
      <c r="L11" s="55">
        <f t="shared" si="3"/>
        <v>0.19963235294117648</v>
      </c>
      <c r="M11" s="102">
        <v>2968</v>
      </c>
      <c r="N11" s="103">
        <v>454</v>
      </c>
      <c r="O11" s="55">
        <f t="shared" si="4"/>
        <v>0.15296495956873316</v>
      </c>
      <c r="P11" s="102">
        <v>1838</v>
      </c>
      <c r="Q11" s="103">
        <v>223</v>
      </c>
      <c r="R11" s="55">
        <f t="shared" si="5"/>
        <v>0.12132752992383025</v>
      </c>
      <c r="S11" s="102">
        <v>772</v>
      </c>
      <c r="T11" s="103">
        <v>62</v>
      </c>
      <c r="U11" s="55">
        <f t="shared" si="6"/>
        <v>8.0310880829015538E-2</v>
      </c>
      <c r="V11" s="102">
        <v>239</v>
      </c>
      <c r="W11" s="103">
        <v>12</v>
      </c>
      <c r="X11" s="55">
        <f t="shared" si="7"/>
        <v>5.0209205020920501E-2</v>
      </c>
      <c r="Y11" s="102">
        <f t="shared" si="8"/>
        <v>8641</v>
      </c>
      <c r="Z11" s="103">
        <f t="shared" si="8"/>
        <v>1306</v>
      </c>
      <c r="AA11" s="55">
        <f t="shared" si="9"/>
        <v>0.15113991436176369</v>
      </c>
      <c r="AB11" s="57"/>
      <c r="AC11" s="96" t="s">
        <v>45</v>
      </c>
      <c r="AD11" s="150">
        <f t="shared" si="10"/>
        <v>0.23484668409793202</v>
      </c>
      <c r="AF11" s="48" t="str">
        <f t="shared" si="15"/>
        <v>河南町</v>
      </c>
      <c r="AG11" s="122">
        <f t="shared" si="16"/>
        <v>0.29554995801847189</v>
      </c>
      <c r="AH11" s="122">
        <f t="shared" si="11"/>
        <v>0.23730964467005075</v>
      </c>
      <c r="AI11" s="206">
        <f t="shared" si="12"/>
        <v>5.8999999999999995</v>
      </c>
      <c r="AJ11" s="57"/>
      <c r="AK11" s="122">
        <f t="shared" si="13"/>
        <v>0.1968861000038874</v>
      </c>
      <c r="AL11" s="122">
        <f t="shared" si="0"/>
        <v>0.19011502637138958</v>
      </c>
      <c r="AM11" s="206">
        <f t="shared" si="14"/>
        <v>0.70000000000000062</v>
      </c>
      <c r="AN11" s="202">
        <v>0</v>
      </c>
    </row>
    <row r="12" spans="2:40" s="51" customFormat="1" ht="13.5" customHeight="1">
      <c r="B12" s="54">
        <v>8</v>
      </c>
      <c r="C12" s="47" t="s">
        <v>58</v>
      </c>
      <c r="D12" s="102">
        <v>13</v>
      </c>
      <c r="E12" s="103">
        <v>3</v>
      </c>
      <c r="F12" s="55">
        <f t="shared" si="1"/>
        <v>0.23076923076923078</v>
      </c>
      <c r="G12" s="102">
        <v>59</v>
      </c>
      <c r="H12" s="103">
        <v>3</v>
      </c>
      <c r="I12" s="55">
        <f t="shared" si="2"/>
        <v>5.0847457627118647E-2</v>
      </c>
      <c r="J12" s="102">
        <v>1914</v>
      </c>
      <c r="K12" s="103">
        <v>297</v>
      </c>
      <c r="L12" s="55">
        <f t="shared" si="3"/>
        <v>0.15517241379310345</v>
      </c>
      <c r="M12" s="102">
        <v>2041</v>
      </c>
      <c r="N12" s="103">
        <v>270</v>
      </c>
      <c r="O12" s="55">
        <f t="shared" si="4"/>
        <v>0.13228809407153355</v>
      </c>
      <c r="P12" s="102">
        <v>1488</v>
      </c>
      <c r="Q12" s="103">
        <v>149</v>
      </c>
      <c r="R12" s="55">
        <f t="shared" si="5"/>
        <v>0.10013440860215053</v>
      </c>
      <c r="S12" s="102">
        <v>770</v>
      </c>
      <c r="T12" s="103">
        <v>72</v>
      </c>
      <c r="U12" s="55">
        <f t="shared" si="6"/>
        <v>9.350649350649351E-2</v>
      </c>
      <c r="V12" s="102">
        <v>271</v>
      </c>
      <c r="W12" s="103">
        <v>14</v>
      </c>
      <c r="X12" s="55">
        <f t="shared" si="7"/>
        <v>5.1660516605166053E-2</v>
      </c>
      <c r="Y12" s="102">
        <f t="shared" si="8"/>
        <v>6556</v>
      </c>
      <c r="Z12" s="103">
        <f t="shared" si="8"/>
        <v>808</v>
      </c>
      <c r="AA12" s="55">
        <f t="shared" si="9"/>
        <v>0.12324588163514338</v>
      </c>
      <c r="AB12" s="57"/>
      <c r="AC12" s="96" t="s">
        <v>8</v>
      </c>
      <c r="AD12" s="150">
        <f t="shared" si="10"/>
        <v>0.29438296012239462</v>
      </c>
      <c r="AF12" s="48" t="str">
        <f t="shared" si="15"/>
        <v>高槻市</v>
      </c>
      <c r="AG12" s="122">
        <f t="shared" si="16"/>
        <v>0.29438296012239462</v>
      </c>
      <c r="AH12" s="122">
        <f t="shared" si="11"/>
        <v>0.29135603465645776</v>
      </c>
      <c r="AI12" s="206">
        <f t="shared" si="12"/>
        <v>0.30000000000000027</v>
      </c>
      <c r="AJ12" s="57"/>
      <c r="AK12" s="122">
        <f t="shared" si="13"/>
        <v>0.1968861000038874</v>
      </c>
      <c r="AL12" s="122">
        <f t="shared" si="0"/>
        <v>0.19011502637138958</v>
      </c>
      <c r="AM12" s="206">
        <f t="shared" si="14"/>
        <v>0.70000000000000062</v>
      </c>
      <c r="AN12" s="202">
        <v>0</v>
      </c>
    </row>
    <row r="13" spans="2:40" s="51" customFormat="1" ht="13.5" customHeight="1">
      <c r="B13" s="54">
        <v>9</v>
      </c>
      <c r="C13" s="47" t="s">
        <v>137</v>
      </c>
      <c r="D13" s="102">
        <v>5</v>
      </c>
      <c r="E13" s="103">
        <v>1</v>
      </c>
      <c r="F13" s="55">
        <f t="shared" si="1"/>
        <v>0.2</v>
      </c>
      <c r="G13" s="102">
        <v>27</v>
      </c>
      <c r="H13" s="103">
        <v>2</v>
      </c>
      <c r="I13" s="55">
        <f t="shared" si="2"/>
        <v>7.407407407407407E-2</v>
      </c>
      <c r="J13" s="102">
        <v>1258</v>
      </c>
      <c r="K13" s="103">
        <v>161</v>
      </c>
      <c r="L13" s="55">
        <f t="shared" si="3"/>
        <v>0.12798092209856915</v>
      </c>
      <c r="M13" s="102">
        <v>1320</v>
      </c>
      <c r="N13" s="103">
        <v>132</v>
      </c>
      <c r="O13" s="55">
        <f t="shared" si="4"/>
        <v>0.1</v>
      </c>
      <c r="P13" s="102">
        <v>875</v>
      </c>
      <c r="Q13" s="103">
        <v>64</v>
      </c>
      <c r="R13" s="55">
        <f t="shared" si="5"/>
        <v>7.3142857142857148E-2</v>
      </c>
      <c r="S13" s="102">
        <v>381</v>
      </c>
      <c r="T13" s="103">
        <v>18</v>
      </c>
      <c r="U13" s="55">
        <f t="shared" si="6"/>
        <v>4.7244094488188976E-2</v>
      </c>
      <c r="V13" s="102">
        <v>143</v>
      </c>
      <c r="W13" s="103">
        <v>2</v>
      </c>
      <c r="X13" s="55">
        <f t="shared" si="7"/>
        <v>1.3986013986013986E-2</v>
      </c>
      <c r="Y13" s="102">
        <f t="shared" si="8"/>
        <v>4009</v>
      </c>
      <c r="Z13" s="103">
        <f t="shared" si="8"/>
        <v>380</v>
      </c>
      <c r="AA13" s="55">
        <f t="shared" si="9"/>
        <v>9.4786729857819899E-2</v>
      </c>
      <c r="AB13" s="57"/>
      <c r="AC13" s="96" t="s">
        <v>46</v>
      </c>
      <c r="AD13" s="150">
        <f t="shared" si="10"/>
        <v>0.18180951472971685</v>
      </c>
      <c r="AF13" s="48" t="str">
        <f t="shared" si="15"/>
        <v>羽曳野市</v>
      </c>
      <c r="AG13" s="122">
        <f t="shared" si="16"/>
        <v>0.29340925453236466</v>
      </c>
      <c r="AH13" s="122">
        <f t="shared" si="11"/>
        <v>0.29220092531394581</v>
      </c>
      <c r="AI13" s="206">
        <f t="shared" si="12"/>
        <v>0.10000000000000009</v>
      </c>
      <c r="AJ13" s="57"/>
      <c r="AK13" s="122">
        <f t="shared" si="13"/>
        <v>0.1968861000038874</v>
      </c>
      <c r="AL13" s="122">
        <f t="shared" si="0"/>
        <v>0.19011502637138958</v>
      </c>
      <c r="AM13" s="206">
        <f t="shared" si="14"/>
        <v>0.70000000000000062</v>
      </c>
      <c r="AN13" s="202">
        <v>0</v>
      </c>
    </row>
    <row r="14" spans="2:40" s="51" customFormat="1" ht="13.5" customHeight="1">
      <c r="B14" s="54">
        <v>10</v>
      </c>
      <c r="C14" s="47" t="s">
        <v>59</v>
      </c>
      <c r="D14" s="102">
        <v>17</v>
      </c>
      <c r="E14" s="103">
        <v>0</v>
      </c>
      <c r="F14" s="55">
        <f t="shared" si="1"/>
        <v>0</v>
      </c>
      <c r="G14" s="102">
        <v>80</v>
      </c>
      <c r="H14" s="103">
        <v>13</v>
      </c>
      <c r="I14" s="55">
        <f t="shared" si="2"/>
        <v>0.16250000000000001</v>
      </c>
      <c r="J14" s="102">
        <v>3383</v>
      </c>
      <c r="K14" s="103">
        <v>768</v>
      </c>
      <c r="L14" s="55">
        <f t="shared" si="3"/>
        <v>0.22701744014188591</v>
      </c>
      <c r="M14" s="102">
        <v>3582</v>
      </c>
      <c r="N14" s="103">
        <v>742</v>
      </c>
      <c r="O14" s="55">
        <f t="shared" si="4"/>
        <v>0.20714684533780012</v>
      </c>
      <c r="P14" s="102">
        <v>2296</v>
      </c>
      <c r="Q14" s="103">
        <v>330</v>
      </c>
      <c r="R14" s="55">
        <f t="shared" si="5"/>
        <v>0.14372822299651569</v>
      </c>
      <c r="S14" s="102">
        <v>960</v>
      </c>
      <c r="T14" s="103">
        <v>90</v>
      </c>
      <c r="U14" s="55">
        <f t="shared" si="6"/>
        <v>9.375E-2</v>
      </c>
      <c r="V14" s="102">
        <v>316</v>
      </c>
      <c r="W14" s="103">
        <v>17</v>
      </c>
      <c r="X14" s="55">
        <f t="shared" si="7"/>
        <v>5.3797468354430382E-2</v>
      </c>
      <c r="Y14" s="102">
        <f t="shared" si="8"/>
        <v>10634</v>
      </c>
      <c r="Z14" s="103">
        <f t="shared" si="8"/>
        <v>1960</v>
      </c>
      <c r="AA14" s="55">
        <f t="shared" si="9"/>
        <v>0.18431446304306939</v>
      </c>
      <c r="AB14" s="57"/>
      <c r="AC14" s="96" t="s">
        <v>13</v>
      </c>
      <c r="AD14" s="150">
        <f t="shared" si="10"/>
        <v>0.12486325988435693</v>
      </c>
      <c r="AF14" s="48" t="str">
        <f t="shared" si="15"/>
        <v>富田林市</v>
      </c>
      <c r="AG14" s="122">
        <f t="shared" si="16"/>
        <v>0.28237410071942448</v>
      </c>
      <c r="AH14" s="122">
        <f t="shared" si="11"/>
        <v>0.28144033197242485</v>
      </c>
      <c r="AI14" s="206">
        <f t="shared" si="12"/>
        <v>9.9999999999994538E-2</v>
      </c>
      <c r="AJ14" s="57"/>
      <c r="AK14" s="122">
        <f t="shared" si="13"/>
        <v>0.1968861000038874</v>
      </c>
      <c r="AL14" s="122">
        <f t="shared" si="0"/>
        <v>0.19011502637138958</v>
      </c>
      <c r="AM14" s="206">
        <f t="shared" si="14"/>
        <v>0.70000000000000062</v>
      </c>
      <c r="AN14" s="202">
        <v>0</v>
      </c>
    </row>
    <row r="15" spans="2:40" s="51" customFormat="1" ht="13.5" customHeight="1">
      <c r="B15" s="54">
        <v>11</v>
      </c>
      <c r="C15" s="47" t="s">
        <v>60</v>
      </c>
      <c r="D15" s="102">
        <v>35</v>
      </c>
      <c r="E15" s="103">
        <v>2</v>
      </c>
      <c r="F15" s="55">
        <f t="shared" si="1"/>
        <v>5.7142857142857141E-2</v>
      </c>
      <c r="G15" s="102">
        <v>142</v>
      </c>
      <c r="H15" s="103">
        <v>12</v>
      </c>
      <c r="I15" s="55">
        <f t="shared" si="2"/>
        <v>8.4507042253521125E-2</v>
      </c>
      <c r="J15" s="102">
        <v>5496</v>
      </c>
      <c r="K15" s="103">
        <v>1088</v>
      </c>
      <c r="L15" s="55">
        <f t="shared" si="3"/>
        <v>0.19796215429403202</v>
      </c>
      <c r="M15" s="102">
        <v>6289</v>
      </c>
      <c r="N15" s="103">
        <v>1023</v>
      </c>
      <c r="O15" s="55">
        <f t="shared" si="4"/>
        <v>0.16266497058355858</v>
      </c>
      <c r="P15" s="102">
        <v>3827</v>
      </c>
      <c r="Q15" s="103">
        <v>419</v>
      </c>
      <c r="R15" s="55">
        <f t="shared" si="5"/>
        <v>0.10948523647765875</v>
      </c>
      <c r="S15" s="102">
        <v>1707</v>
      </c>
      <c r="T15" s="103">
        <v>125</v>
      </c>
      <c r="U15" s="55">
        <f t="shared" si="6"/>
        <v>7.3227885178676039E-2</v>
      </c>
      <c r="V15" s="102">
        <v>491</v>
      </c>
      <c r="W15" s="103">
        <v>24</v>
      </c>
      <c r="X15" s="55">
        <f t="shared" si="7"/>
        <v>4.8879837067209775E-2</v>
      </c>
      <c r="Y15" s="102">
        <f t="shared" si="8"/>
        <v>17987</v>
      </c>
      <c r="Z15" s="103">
        <f t="shared" si="8"/>
        <v>2693</v>
      </c>
      <c r="AA15" s="55">
        <f t="shared" si="9"/>
        <v>0.14971924167454273</v>
      </c>
      <c r="AB15" s="57"/>
      <c r="AC15" s="96" t="s">
        <v>14</v>
      </c>
      <c r="AD15" s="150">
        <f t="shared" si="10"/>
        <v>0.19973754293874715</v>
      </c>
      <c r="AF15" s="48" t="str">
        <f t="shared" si="15"/>
        <v>河内長野市</v>
      </c>
      <c r="AG15" s="122">
        <f t="shared" si="16"/>
        <v>0.27684254357266075</v>
      </c>
      <c r="AH15" s="122">
        <f t="shared" si="11"/>
        <v>0.2829520206569387</v>
      </c>
      <c r="AI15" s="206">
        <f t="shared" si="12"/>
        <v>-0.59999999999999498</v>
      </c>
      <c r="AJ15" s="57"/>
      <c r="AK15" s="122">
        <f t="shared" si="13"/>
        <v>0.1968861000038874</v>
      </c>
      <c r="AL15" s="122">
        <f t="shared" si="0"/>
        <v>0.19011502637138958</v>
      </c>
      <c r="AM15" s="206">
        <f t="shared" si="14"/>
        <v>0.70000000000000062</v>
      </c>
      <c r="AN15" s="202">
        <v>0</v>
      </c>
    </row>
    <row r="16" spans="2:40" s="51" customFormat="1" ht="13.5" customHeight="1">
      <c r="B16" s="54">
        <v>12</v>
      </c>
      <c r="C16" s="47" t="s">
        <v>138</v>
      </c>
      <c r="D16" s="102">
        <v>21</v>
      </c>
      <c r="E16" s="103">
        <v>3</v>
      </c>
      <c r="F16" s="55">
        <f t="shared" si="1"/>
        <v>0.14285714285714285</v>
      </c>
      <c r="G16" s="102">
        <v>71</v>
      </c>
      <c r="H16" s="103">
        <v>8</v>
      </c>
      <c r="I16" s="55">
        <f t="shared" si="2"/>
        <v>0.11267605633802817</v>
      </c>
      <c r="J16" s="102">
        <v>2642</v>
      </c>
      <c r="K16" s="103">
        <v>412</v>
      </c>
      <c r="L16" s="55">
        <f t="shared" si="3"/>
        <v>0.15594246782740348</v>
      </c>
      <c r="M16" s="102">
        <v>2994</v>
      </c>
      <c r="N16" s="103">
        <v>406</v>
      </c>
      <c r="O16" s="55">
        <f t="shared" si="4"/>
        <v>0.13560454241816966</v>
      </c>
      <c r="P16" s="102">
        <v>2153</v>
      </c>
      <c r="Q16" s="103">
        <v>242</v>
      </c>
      <c r="R16" s="55">
        <f t="shared" si="5"/>
        <v>0.112401300510915</v>
      </c>
      <c r="S16" s="102">
        <v>978</v>
      </c>
      <c r="T16" s="103">
        <v>87</v>
      </c>
      <c r="U16" s="55">
        <f t="shared" si="6"/>
        <v>8.8957055214723926E-2</v>
      </c>
      <c r="V16" s="102">
        <v>362</v>
      </c>
      <c r="W16" s="103">
        <v>27</v>
      </c>
      <c r="X16" s="55">
        <f t="shared" si="7"/>
        <v>7.4585635359116026E-2</v>
      </c>
      <c r="Y16" s="102">
        <f t="shared" si="8"/>
        <v>9221</v>
      </c>
      <c r="Z16" s="103">
        <f t="shared" si="8"/>
        <v>1185</v>
      </c>
      <c r="AA16" s="55">
        <f t="shared" si="9"/>
        <v>0.12851100748291941</v>
      </c>
      <c r="AB16" s="57"/>
      <c r="AC16" s="96" t="s">
        <v>9</v>
      </c>
      <c r="AD16" s="150">
        <f t="shared" si="10"/>
        <v>0.241383736602272</v>
      </c>
      <c r="AF16" s="48" t="str">
        <f t="shared" si="15"/>
        <v>箕面市</v>
      </c>
      <c r="AG16" s="122">
        <f t="shared" si="16"/>
        <v>0.27249784562353813</v>
      </c>
      <c r="AH16" s="122">
        <f t="shared" si="11"/>
        <v>0.25946617008069522</v>
      </c>
      <c r="AI16" s="206">
        <f t="shared" si="12"/>
        <v>1.3000000000000012</v>
      </c>
      <c r="AJ16" s="57"/>
      <c r="AK16" s="122">
        <f t="shared" si="13"/>
        <v>0.1968861000038874</v>
      </c>
      <c r="AL16" s="122">
        <f t="shared" si="0"/>
        <v>0.19011502637138958</v>
      </c>
      <c r="AM16" s="206">
        <f t="shared" si="14"/>
        <v>0.70000000000000062</v>
      </c>
      <c r="AN16" s="202">
        <v>0</v>
      </c>
    </row>
    <row r="17" spans="2:40" s="51" customFormat="1" ht="13.5" customHeight="1">
      <c r="B17" s="54">
        <v>13</v>
      </c>
      <c r="C17" s="47" t="s">
        <v>139</v>
      </c>
      <c r="D17" s="102">
        <v>45</v>
      </c>
      <c r="E17" s="103">
        <v>2</v>
      </c>
      <c r="F17" s="55">
        <f t="shared" si="1"/>
        <v>4.4444444444444446E-2</v>
      </c>
      <c r="G17" s="102">
        <v>142</v>
      </c>
      <c r="H17" s="103">
        <v>11</v>
      </c>
      <c r="I17" s="55">
        <f t="shared" si="2"/>
        <v>7.746478873239436E-2</v>
      </c>
      <c r="J17" s="102">
        <v>4719</v>
      </c>
      <c r="K17" s="103">
        <v>688</v>
      </c>
      <c r="L17" s="55">
        <f t="shared" si="3"/>
        <v>0.14579360033905489</v>
      </c>
      <c r="M17" s="102">
        <v>5270</v>
      </c>
      <c r="N17" s="103">
        <v>648</v>
      </c>
      <c r="O17" s="55">
        <f t="shared" si="4"/>
        <v>0.12296015180265654</v>
      </c>
      <c r="P17" s="102">
        <v>3532</v>
      </c>
      <c r="Q17" s="103">
        <v>324</v>
      </c>
      <c r="R17" s="55">
        <f t="shared" si="5"/>
        <v>9.1732729331823332E-2</v>
      </c>
      <c r="S17" s="102">
        <v>1551</v>
      </c>
      <c r="T17" s="103">
        <v>116</v>
      </c>
      <c r="U17" s="55">
        <f t="shared" si="6"/>
        <v>7.4790457769181168E-2</v>
      </c>
      <c r="V17" s="102">
        <v>551</v>
      </c>
      <c r="W17" s="103">
        <v>27</v>
      </c>
      <c r="X17" s="55">
        <f t="shared" si="7"/>
        <v>4.9001814882032667E-2</v>
      </c>
      <c r="Y17" s="102">
        <f t="shared" si="8"/>
        <v>15810</v>
      </c>
      <c r="Z17" s="103">
        <f t="shared" si="8"/>
        <v>1816</v>
      </c>
      <c r="AA17" s="55">
        <f t="shared" si="9"/>
        <v>0.11486401012017711</v>
      </c>
      <c r="AB17" s="57"/>
      <c r="AC17" s="96" t="s">
        <v>21</v>
      </c>
      <c r="AD17" s="150">
        <f t="shared" si="10"/>
        <v>0.24741349580411542</v>
      </c>
      <c r="AF17" s="48" t="str">
        <f t="shared" si="15"/>
        <v>寝屋川市</v>
      </c>
      <c r="AG17" s="122">
        <f t="shared" si="16"/>
        <v>0.26623603907468102</v>
      </c>
      <c r="AH17" s="122">
        <f t="shared" si="11"/>
        <v>0.26456334050133196</v>
      </c>
      <c r="AI17" s="206">
        <f t="shared" si="12"/>
        <v>0.10000000000000009</v>
      </c>
      <c r="AJ17" s="57"/>
      <c r="AK17" s="122">
        <f t="shared" si="13"/>
        <v>0.1968861000038874</v>
      </c>
      <c r="AL17" s="122">
        <f t="shared" si="0"/>
        <v>0.19011502637138958</v>
      </c>
      <c r="AM17" s="206">
        <f t="shared" si="14"/>
        <v>0.70000000000000062</v>
      </c>
      <c r="AN17" s="202">
        <v>0</v>
      </c>
    </row>
    <row r="18" spans="2:40" s="51" customFormat="1" ht="13.5" customHeight="1">
      <c r="B18" s="54">
        <v>14</v>
      </c>
      <c r="C18" s="47" t="s">
        <v>140</v>
      </c>
      <c r="D18" s="102">
        <v>20</v>
      </c>
      <c r="E18" s="103">
        <v>1</v>
      </c>
      <c r="F18" s="55">
        <f t="shared" si="1"/>
        <v>0.05</v>
      </c>
      <c r="G18" s="102">
        <v>78</v>
      </c>
      <c r="H18" s="103">
        <v>9</v>
      </c>
      <c r="I18" s="55">
        <f t="shared" si="2"/>
        <v>0.11538461538461539</v>
      </c>
      <c r="J18" s="102">
        <v>3464</v>
      </c>
      <c r="K18" s="103">
        <v>594</v>
      </c>
      <c r="L18" s="55">
        <f t="shared" si="3"/>
        <v>0.17147806004618937</v>
      </c>
      <c r="M18" s="102">
        <v>3858</v>
      </c>
      <c r="N18" s="103">
        <v>543</v>
      </c>
      <c r="O18" s="55">
        <f t="shared" si="4"/>
        <v>0.14074650077760498</v>
      </c>
      <c r="P18" s="102">
        <v>2900</v>
      </c>
      <c r="Q18" s="103">
        <v>252</v>
      </c>
      <c r="R18" s="55">
        <f t="shared" si="5"/>
        <v>8.6896551724137933E-2</v>
      </c>
      <c r="S18" s="102">
        <v>1326</v>
      </c>
      <c r="T18" s="103">
        <v>83</v>
      </c>
      <c r="U18" s="55">
        <f t="shared" si="6"/>
        <v>6.2594268476621417E-2</v>
      </c>
      <c r="V18" s="102">
        <v>471</v>
      </c>
      <c r="W18" s="103">
        <v>26</v>
      </c>
      <c r="X18" s="55">
        <f t="shared" si="7"/>
        <v>5.5201698513800426E-2</v>
      </c>
      <c r="Y18" s="102">
        <f t="shared" si="8"/>
        <v>12117</v>
      </c>
      <c r="Z18" s="103">
        <f t="shared" si="8"/>
        <v>1508</v>
      </c>
      <c r="AA18" s="55">
        <f t="shared" si="9"/>
        <v>0.12445324750350747</v>
      </c>
      <c r="AB18" s="57"/>
      <c r="AC18" s="96" t="s">
        <v>47</v>
      </c>
      <c r="AD18" s="150">
        <f t="shared" si="10"/>
        <v>0.16900461990760185</v>
      </c>
      <c r="AF18" s="48" t="str">
        <f t="shared" si="15"/>
        <v>大阪狭山市</v>
      </c>
      <c r="AG18" s="122">
        <f t="shared" si="16"/>
        <v>0.26321409503470367</v>
      </c>
      <c r="AH18" s="122">
        <f t="shared" si="11"/>
        <v>0.26959459459459462</v>
      </c>
      <c r="AI18" s="206">
        <f t="shared" si="12"/>
        <v>-0.70000000000000062</v>
      </c>
      <c r="AJ18" s="57"/>
      <c r="AK18" s="122">
        <f t="shared" si="13"/>
        <v>0.1968861000038874</v>
      </c>
      <c r="AL18" s="122">
        <f t="shared" si="0"/>
        <v>0.19011502637138958</v>
      </c>
      <c r="AM18" s="206">
        <f t="shared" si="14"/>
        <v>0.70000000000000062</v>
      </c>
      <c r="AN18" s="202">
        <v>0</v>
      </c>
    </row>
    <row r="19" spans="2:40" s="51" customFormat="1" ht="13.5" customHeight="1">
      <c r="B19" s="54">
        <v>15</v>
      </c>
      <c r="C19" s="47" t="s">
        <v>141</v>
      </c>
      <c r="D19" s="102">
        <v>42</v>
      </c>
      <c r="E19" s="103">
        <v>4</v>
      </c>
      <c r="F19" s="55">
        <f t="shared" si="1"/>
        <v>9.5238095238095233E-2</v>
      </c>
      <c r="G19" s="102">
        <v>172</v>
      </c>
      <c r="H19" s="103">
        <v>18</v>
      </c>
      <c r="I19" s="55">
        <f t="shared" si="2"/>
        <v>0.10465116279069768</v>
      </c>
      <c r="J19" s="102">
        <v>5927</v>
      </c>
      <c r="K19" s="103">
        <v>1102</v>
      </c>
      <c r="L19" s="55">
        <f t="shared" si="3"/>
        <v>0.1859288004049266</v>
      </c>
      <c r="M19" s="102">
        <v>6432</v>
      </c>
      <c r="N19" s="103">
        <v>905</v>
      </c>
      <c r="O19" s="55">
        <f t="shared" si="4"/>
        <v>0.14070273631840796</v>
      </c>
      <c r="P19" s="102">
        <v>4348</v>
      </c>
      <c r="Q19" s="103">
        <v>436</v>
      </c>
      <c r="R19" s="55">
        <f t="shared" si="5"/>
        <v>0.10027598896044158</v>
      </c>
      <c r="S19" s="102">
        <v>1844</v>
      </c>
      <c r="T19" s="103">
        <v>128</v>
      </c>
      <c r="U19" s="55">
        <f t="shared" si="6"/>
        <v>6.9414316702819959E-2</v>
      </c>
      <c r="V19" s="102">
        <v>526</v>
      </c>
      <c r="W19" s="103">
        <v>26</v>
      </c>
      <c r="X19" s="55">
        <f t="shared" si="7"/>
        <v>4.9429657794676805E-2</v>
      </c>
      <c r="Y19" s="102">
        <f t="shared" si="8"/>
        <v>19291</v>
      </c>
      <c r="Z19" s="103">
        <f t="shared" si="8"/>
        <v>2619</v>
      </c>
      <c r="AA19" s="55">
        <f t="shared" si="9"/>
        <v>0.13576279093877974</v>
      </c>
      <c r="AB19" s="57"/>
      <c r="AC19" s="96" t="s">
        <v>25</v>
      </c>
      <c r="AD19" s="150">
        <f t="shared" si="10"/>
        <v>0.28237410071942448</v>
      </c>
      <c r="AF19" s="48" t="str">
        <f t="shared" si="15"/>
        <v>門真市</v>
      </c>
      <c r="AG19" s="122">
        <f t="shared" si="16"/>
        <v>0.25077068260459262</v>
      </c>
      <c r="AH19" s="122">
        <f t="shared" si="11"/>
        <v>0.25102439639412472</v>
      </c>
      <c r="AI19" s="206">
        <f t="shared" si="12"/>
        <v>0</v>
      </c>
      <c r="AJ19" s="57"/>
      <c r="AK19" s="122">
        <f t="shared" si="13"/>
        <v>0.1968861000038874</v>
      </c>
      <c r="AL19" s="122">
        <f t="shared" si="0"/>
        <v>0.19011502637138958</v>
      </c>
      <c r="AM19" s="206">
        <f t="shared" si="14"/>
        <v>0.70000000000000062</v>
      </c>
      <c r="AN19" s="202">
        <v>0</v>
      </c>
    </row>
    <row r="20" spans="2:40" s="51" customFormat="1" ht="13.5" customHeight="1">
      <c r="B20" s="54">
        <v>16</v>
      </c>
      <c r="C20" s="47" t="s">
        <v>61</v>
      </c>
      <c r="D20" s="102">
        <v>15</v>
      </c>
      <c r="E20" s="103">
        <v>1</v>
      </c>
      <c r="F20" s="55">
        <f t="shared" si="1"/>
        <v>6.6666666666666666E-2</v>
      </c>
      <c r="G20" s="102">
        <v>77</v>
      </c>
      <c r="H20" s="103">
        <v>5</v>
      </c>
      <c r="I20" s="55">
        <f t="shared" si="2"/>
        <v>6.4935064935064929E-2</v>
      </c>
      <c r="J20" s="102">
        <v>3523</v>
      </c>
      <c r="K20" s="103">
        <v>608</v>
      </c>
      <c r="L20" s="55">
        <f t="shared" si="3"/>
        <v>0.17258018734033495</v>
      </c>
      <c r="M20" s="102">
        <v>4034</v>
      </c>
      <c r="N20" s="103">
        <v>562</v>
      </c>
      <c r="O20" s="55">
        <f t="shared" si="4"/>
        <v>0.13931581556767478</v>
      </c>
      <c r="P20" s="102">
        <v>3043</v>
      </c>
      <c r="Q20" s="103">
        <v>327</v>
      </c>
      <c r="R20" s="55">
        <f t="shared" si="5"/>
        <v>0.10745974367400592</v>
      </c>
      <c r="S20" s="102">
        <v>1519</v>
      </c>
      <c r="T20" s="103">
        <v>112</v>
      </c>
      <c r="U20" s="55">
        <f t="shared" si="6"/>
        <v>7.3732718894009217E-2</v>
      </c>
      <c r="V20" s="102">
        <v>484</v>
      </c>
      <c r="W20" s="103">
        <v>23</v>
      </c>
      <c r="X20" s="55">
        <f t="shared" si="7"/>
        <v>4.7520661157024795E-2</v>
      </c>
      <c r="Y20" s="102">
        <f t="shared" si="8"/>
        <v>12695</v>
      </c>
      <c r="Z20" s="103">
        <f t="shared" si="8"/>
        <v>1638</v>
      </c>
      <c r="AA20" s="55">
        <f t="shared" si="9"/>
        <v>0.1290271760535644</v>
      </c>
      <c r="AB20" s="57"/>
      <c r="AC20" s="96" t="s">
        <v>15</v>
      </c>
      <c r="AD20" s="150">
        <f t="shared" si="10"/>
        <v>0.26623603907468102</v>
      </c>
      <c r="AF20" s="48" t="str">
        <f t="shared" si="15"/>
        <v>八尾市</v>
      </c>
      <c r="AG20" s="122">
        <f t="shared" si="16"/>
        <v>0.24741349580411542</v>
      </c>
      <c r="AH20" s="122">
        <f t="shared" si="11"/>
        <v>0.23243196444547054</v>
      </c>
      <c r="AI20" s="206">
        <f t="shared" si="12"/>
        <v>1.4999999999999987</v>
      </c>
      <c r="AJ20" s="57"/>
      <c r="AK20" s="122">
        <f t="shared" si="13"/>
        <v>0.1968861000038874</v>
      </c>
      <c r="AL20" s="122">
        <f t="shared" si="0"/>
        <v>0.19011502637138958</v>
      </c>
      <c r="AM20" s="206">
        <f t="shared" si="14"/>
        <v>0.70000000000000062</v>
      </c>
      <c r="AN20" s="202">
        <v>0</v>
      </c>
    </row>
    <row r="21" spans="2:40" s="51" customFormat="1" ht="13.5" customHeight="1">
      <c r="B21" s="54">
        <v>17</v>
      </c>
      <c r="C21" s="47" t="s">
        <v>142</v>
      </c>
      <c r="D21" s="102">
        <v>39</v>
      </c>
      <c r="E21" s="103">
        <v>6</v>
      </c>
      <c r="F21" s="55">
        <f t="shared" si="1"/>
        <v>0.15384615384615385</v>
      </c>
      <c r="G21" s="102">
        <v>141</v>
      </c>
      <c r="H21" s="103">
        <v>11</v>
      </c>
      <c r="I21" s="55">
        <f t="shared" si="2"/>
        <v>7.8014184397163122E-2</v>
      </c>
      <c r="J21" s="102">
        <v>5202</v>
      </c>
      <c r="K21" s="103">
        <v>1024</v>
      </c>
      <c r="L21" s="55">
        <f t="shared" si="3"/>
        <v>0.19684736639753941</v>
      </c>
      <c r="M21" s="102">
        <v>5926</v>
      </c>
      <c r="N21" s="103">
        <v>848</v>
      </c>
      <c r="O21" s="55">
        <f t="shared" si="4"/>
        <v>0.14309821127235908</v>
      </c>
      <c r="P21" s="102">
        <v>4215</v>
      </c>
      <c r="Q21" s="103">
        <v>402</v>
      </c>
      <c r="R21" s="55">
        <f t="shared" si="5"/>
        <v>9.5373665480427042E-2</v>
      </c>
      <c r="S21" s="102">
        <v>1950</v>
      </c>
      <c r="T21" s="103">
        <v>136</v>
      </c>
      <c r="U21" s="55">
        <f t="shared" si="6"/>
        <v>6.974358974358974E-2</v>
      </c>
      <c r="V21" s="102">
        <v>636</v>
      </c>
      <c r="W21" s="103">
        <v>40</v>
      </c>
      <c r="X21" s="55">
        <f t="shared" si="7"/>
        <v>6.2893081761006289E-2</v>
      </c>
      <c r="Y21" s="102">
        <f t="shared" si="8"/>
        <v>18109</v>
      </c>
      <c r="Z21" s="103">
        <f t="shared" si="8"/>
        <v>2467</v>
      </c>
      <c r="AA21" s="55">
        <f t="shared" si="9"/>
        <v>0.13623060356728697</v>
      </c>
      <c r="AB21" s="57"/>
      <c r="AC21" s="96" t="s">
        <v>26</v>
      </c>
      <c r="AD21" s="150">
        <f t="shared" si="10"/>
        <v>0.27684254357266075</v>
      </c>
      <c r="AF21" s="48" t="str">
        <f t="shared" si="15"/>
        <v>太子町</v>
      </c>
      <c r="AG21" s="122">
        <f t="shared" si="16"/>
        <v>0.24703891708967851</v>
      </c>
      <c r="AH21" s="122">
        <f t="shared" si="11"/>
        <v>0.24802705749718151</v>
      </c>
      <c r="AI21" s="206">
        <f t="shared" si="12"/>
        <v>-0.10000000000000009</v>
      </c>
      <c r="AJ21" s="57"/>
      <c r="AK21" s="122">
        <f t="shared" si="13"/>
        <v>0.1968861000038874</v>
      </c>
      <c r="AL21" s="122">
        <f t="shared" si="0"/>
        <v>0.19011502637138958</v>
      </c>
      <c r="AM21" s="206">
        <f t="shared" si="14"/>
        <v>0.70000000000000062</v>
      </c>
      <c r="AN21" s="202">
        <v>0</v>
      </c>
    </row>
    <row r="22" spans="2:40" s="51" customFormat="1" ht="13.5" customHeight="1">
      <c r="B22" s="54">
        <v>18</v>
      </c>
      <c r="C22" s="47" t="s">
        <v>62</v>
      </c>
      <c r="D22" s="102">
        <v>28</v>
      </c>
      <c r="E22" s="103">
        <v>4</v>
      </c>
      <c r="F22" s="55">
        <f t="shared" si="1"/>
        <v>0.14285714285714285</v>
      </c>
      <c r="G22" s="102">
        <v>99</v>
      </c>
      <c r="H22" s="103">
        <v>8</v>
      </c>
      <c r="I22" s="55">
        <f t="shared" si="2"/>
        <v>8.0808080808080815E-2</v>
      </c>
      <c r="J22" s="102">
        <v>4662</v>
      </c>
      <c r="K22" s="103">
        <v>874</v>
      </c>
      <c r="L22" s="55">
        <f t="shared" si="3"/>
        <v>0.18747318747318747</v>
      </c>
      <c r="M22" s="102">
        <v>5369</v>
      </c>
      <c r="N22" s="103">
        <v>745</v>
      </c>
      <c r="O22" s="55">
        <f t="shared" si="4"/>
        <v>0.13875954553920655</v>
      </c>
      <c r="P22" s="102">
        <v>3851</v>
      </c>
      <c r="Q22" s="103">
        <v>400</v>
      </c>
      <c r="R22" s="55">
        <f t="shared" si="5"/>
        <v>0.10386912490262269</v>
      </c>
      <c r="S22" s="102">
        <v>1810</v>
      </c>
      <c r="T22" s="103">
        <v>123</v>
      </c>
      <c r="U22" s="55">
        <f t="shared" si="6"/>
        <v>6.7955801104972374E-2</v>
      </c>
      <c r="V22" s="102">
        <v>605</v>
      </c>
      <c r="W22" s="103">
        <v>16</v>
      </c>
      <c r="X22" s="55">
        <f t="shared" si="7"/>
        <v>2.6446280991735537E-2</v>
      </c>
      <c r="Y22" s="102">
        <f t="shared" si="8"/>
        <v>16424</v>
      </c>
      <c r="Z22" s="103">
        <f t="shared" si="8"/>
        <v>2170</v>
      </c>
      <c r="AA22" s="55">
        <f t="shared" si="9"/>
        <v>0.13212372138334144</v>
      </c>
      <c r="AB22" s="57"/>
      <c r="AC22" s="96" t="s">
        <v>27</v>
      </c>
      <c r="AD22" s="150">
        <f t="shared" si="10"/>
        <v>0.15612358562467021</v>
      </c>
      <c r="AF22" s="48" t="str">
        <f t="shared" si="15"/>
        <v>茨木市</v>
      </c>
      <c r="AG22" s="122">
        <f t="shared" si="16"/>
        <v>0.241383736602272</v>
      </c>
      <c r="AH22" s="122">
        <f t="shared" si="11"/>
        <v>0.23624235686492495</v>
      </c>
      <c r="AI22" s="206">
        <f t="shared" si="12"/>
        <v>0.50000000000000044</v>
      </c>
      <c r="AJ22" s="57"/>
      <c r="AK22" s="122">
        <f t="shared" si="13"/>
        <v>0.1968861000038874</v>
      </c>
      <c r="AL22" s="122">
        <f t="shared" si="0"/>
        <v>0.19011502637138958</v>
      </c>
      <c r="AM22" s="206">
        <f t="shared" si="14"/>
        <v>0.70000000000000062</v>
      </c>
      <c r="AN22" s="202">
        <v>0</v>
      </c>
    </row>
    <row r="23" spans="2:40" s="51" customFormat="1" ht="13.5" customHeight="1">
      <c r="B23" s="54">
        <v>19</v>
      </c>
      <c r="C23" s="47" t="s">
        <v>143</v>
      </c>
      <c r="D23" s="102">
        <v>26</v>
      </c>
      <c r="E23" s="103">
        <v>1</v>
      </c>
      <c r="F23" s="55">
        <f t="shared" si="1"/>
        <v>3.8461538461538464E-2</v>
      </c>
      <c r="G23" s="102">
        <v>122</v>
      </c>
      <c r="H23" s="103">
        <v>8</v>
      </c>
      <c r="I23" s="55">
        <f t="shared" si="2"/>
        <v>6.5573770491803282E-2</v>
      </c>
      <c r="J23" s="102">
        <v>3341</v>
      </c>
      <c r="K23" s="103">
        <v>562</v>
      </c>
      <c r="L23" s="55">
        <f t="shared" si="3"/>
        <v>0.16821310984735111</v>
      </c>
      <c r="M23" s="102">
        <v>3573</v>
      </c>
      <c r="N23" s="103">
        <v>504</v>
      </c>
      <c r="O23" s="55">
        <f t="shared" si="4"/>
        <v>0.14105793450881612</v>
      </c>
      <c r="P23" s="102">
        <v>2408</v>
      </c>
      <c r="Q23" s="103">
        <v>234</v>
      </c>
      <c r="R23" s="55">
        <f t="shared" si="5"/>
        <v>9.7176079734219267E-2</v>
      </c>
      <c r="S23" s="102">
        <v>1068</v>
      </c>
      <c r="T23" s="103">
        <v>70</v>
      </c>
      <c r="U23" s="55">
        <f t="shared" si="6"/>
        <v>6.5543071161048683E-2</v>
      </c>
      <c r="V23" s="102">
        <v>338</v>
      </c>
      <c r="W23" s="103">
        <v>15</v>
      </c>
      <c r="X23" s="55">
        <f t="shared" si="7"/>
        <v>4.4378698224852069E-2</v>
      </c>
      <c r="Y23" s="102">
        <f t="shared" si="8"/>
        <v>10876</v>
      </c>
      <c r="Z23" s="103">
        <f t="shared" si="8"/>
        <v>1394</v>
      </c>
      <c r="AA23" s="55">
        <f t="shared" si="9"/>
        <v>0.12817212210371459</v>
      </c>
      <c r="AB23" s="57"/>
      <c r="AC23" s="96" t="s">
        <v>16</v>
      </c>
      <c r="AD23" s="150">
        <f t="shared" si="10"/>
        <v>0.2155656946373074</v>
      </c>
      <c r="AF23" s="48" t="str">
        <f t="shared" si="15"/>
        <v>泉大津市</v>
      </c>
      <c r="AG23" s="122">
        <f t="shared" si="16"/>
        <v>0.23484668409793202</v>
      </c>
      <c r="AH23" s="122">
        <f t="shared" si="11"/>
        <v>0.23510331571359924</v>
      </c>
      <c r="AI23" s="206">
        <f t="shared" si="12"/>
        <v>0</v>
      </c>
      <c r="AJ23" s="57"/>
      <c r="AK23" s="122">
        <f t="shared" si="13"/>
        <v>0.1968861000038874</v>
      </c>
      <c r="AL23" s="122">
        <f t="shared" si="0"/>
        <v>0.19011502637138958</v>
      </c>
      <c r="AM23" s="206">
        <f t="shared" si="14"/>
        <v>0.70000000000000062</v>
      </c>
      <c r="AN23" s="202">
        <v>0</v>
      </c>
    </row>
    <row r="24" spans="2:40" s="51" customFormat="1" ht="13.5" customHeight="1">
      <c r="B24" s="54">
        <v>20</v>
      </c>
      <c r="C24" s="47" t="s">
        <v>144</v>
      </c>
      <c r="D24" s="102">
        <v>27</v>
      </c>
      <c r="E24" s="103">
        <v>3</v>
      </c>
      <c r="F24" s="55">
        <f t="shared" si="1"/>
        <v>0.1111111111111111</v>
      </c>
      <c r="G24" s="102">
        <v>128</v>
      </c>
      <c r="H24" s="103">
        <v>8</v>
      </c>
      <c r="I24" s="55">
        <f t="shared" si="2"/>
        <v>6.25E-2</v>
      </c>
      <c r="J24" s="102">
        <v>5456</v>
      </c>
      <c r="K24" s="103">
        <v>876</v>
      </c>
      <c r="L24" s="55">
        <f t="shared" si="3"/>
        <v>0.16055718475073313</v>
      </c>
      <c r="M24" s="102">
        <v>5879</v>
      </c>
      <c r="N24" s="103">
        <v>746</v>
      </c>
      <c r="O24" s="55">
        <f t="shared" si="4"/>
        <v>0.12689232862731756</v>
      </c>
      <c r="P24" s="102">
        <v>3833</v>
      </c>
      <c r="Q24" s="103">
        <v>348</v>
      </c>
      <c r="R24" s="55">
        <f t="shared" si="5"/>
        <v>9.0790503522045402E-2</v>
      </c>
      <c r="S24" s="102">
        <v>1750</v>
      </c>
      <c r="T24" s="103">
        <v>121</v>
      </c>
      <c r="U24" s="55">
        <f t="shared" si="6"/>
        <v>6.9142857142857145E-2</v>
      </c>
      <c r="V24" s="102">
        <v>591</v>
      </c>
      <c r="W24" s="103">
        <v>24</v>
      </c>
      <c r="X24" s="55">
        <f t="shared" si="7"/>
        <v>4.060913705583756E-2</v>
      </c>
      <c r="Y24" s="102">
        <f t="shared" si="8"/>
        <v>17664</v>
      </c>
      <c r="Z24" s="103">
        <f t="shared" si="8"/>
        <v>2126</v>
      </c>
      <c r="AA24" s="55">
        <f t="shared" si="9"/>
        <v>0.12035778985507246</v>
      </c>
      <c r="AB24" s="57"/>
      <c r="AC24" s="96" t="s">
        <v>48</v>
      </c>
      <c r="AD24" s="150">
        <f t="shared" si="10"/>
        <v>0.31296701062369747</v>
      </c>
      <c r="AF24" s="48" t="str">
        <f t="shared" si="15"/>
        <v>田尻町</v>
      </c>
      <c r="AG24" s="122">
        <f t="shared" si="16"/>
        <v>0.22280887011615627</v>
      </c>
      <c r="AH24" s="122">
        <f t="shared" si="11"/>
        <v>0.22035676810073451</v>
      </c>
      <c r="AI24" s="206">
        <f t="shared" si="12"/>
        <v>0.30000000000000027</v>
      </c>
      <c r="AJ24" s="57"/>
      <c r="AK24" s="122">
        <f t="shared" si="13"/>
        <v>0.1968861000038874</v>
      </c>
      <c r="AL24" s="122">
        <f t="shared" si="0"/>
        <v>0.19011502637138958</v>
      </c>
      <c r="AM24" s="206">
        <f t="shared" si="14"/>
        <v>0.70000000000000062</v>
      </c>
      <c r="AN24" s="202">
        <v>0</v>
      </c>
    </row>
    <row r="25" spans="2:40" s="51" customFormat="1" ht="13.5" customHeight="1">
      <c r="B25" s="54">
        <v>21</v>
      </c>
      <c r="C25" s="47" t="s">
        <v>145</v>
      </c>
      <c r="D25" s="102">
        <v>28</v>
      </c>
      <c r="E25" s="103">
        <v>4</v>
      </c>
      <c r="F25" s="55">
        <f t="shared" si="1"/>
        <v>0.14285714285714285</v>
      </c>
      <c r="G25" s="102">
        <v>93</v>
      </c>
      <c r="H25" s="103">
        <v>10</v>
      </c>
      <c r="I25" s="55">
        <f t="shared" si="2"/>
        <v>0.10752688172043011</v>
      </c>
      <c r="J25" s="102">
        <v>3550</v>
      </c>
      <c r="K25" s="103">
        <v>675</v>
      </c>
      <c r="L25" s="55">
        <f t="shared" si="3"/>
        <v>0.19014084507042253</v>
      </c>
      <c r="M25" s="102">
        <v>4121</v>
      </c>
      <c r="N25" s="103">
        <v>604</v>
      </c>
      <c r="O25" s="55">
        <f t="shared" si="4"/>
        <v>0.14656636738655665</v>
      </c>
      <c r="P25" s="102">
        <v>2560</v>
      </c>
      <c r="Q25" s="103">
        <v>266</v>
      </c>
      <c r="R25" s="55">
        <f t="shared" si="5"/>
        <v>0.10390625000000001</v>
      </c>
      <c r="S25" s="102">
        <v>975</v>
      </c>
      <c r="T25" s="103">
        <v>61</v>
      </c>
      <c r="U25" s="55">
        <f t="shared" si="6"/>
        <v>6.2564102564102567E-2</v>
      </c>
      <c r="V25" s="102">
        <v>269</v>
      </c>
      <c r="W25" s="103">
        <v>23</v>
      </c>
      <c r="X25" s="55">
        <f t="shared" si="7"/>
        <v>8.5501858736059477E-2</v>
      </c>
      <c r="Y25" s="102">
        <f t="shared" si="8"/>
        <v>11596</v>
      </c>
      <c r="Z25" s="103">
        <f t="shared" si="8"/>
        <v>1643</v>
      </c>
      <c r="AA25" s="55">
        <f t="shared" si="9"/>
        <v>0.14168678854777508</v>
      </c>
      <c r="AB25" s="57"/>
      <c r="AC25" s="96" t="s">
        <v>4</v>
      </c>
      <c r="AD25" s="150">
        <f t="shared" si="10"/>
        <v>0.27249784562353813</v>
      </c>
      <c r="AF25" s="48" t="str">
        <f t="shared" si="15"/>
        <v>島本町</v>
      </c>
      <c r="AG25" s="122">
        <f t="shared" si="16"/>
        <v>0.21893939393939393</v>
      </c>
      <c r="AH25" s="122">
        <f t="shared" si="11"/>
        <v>0.19886363636363635</v>
      </c>
      <c r="AI25" s="206">
        <f t="shared" si="12"/>
        <v>1.9999999999999991</v>
      </c>
      <c r="AJ25" s="57"/>
      <c r="AK25" s="122">
        <f t="shared" si="13"/>
        <v>0.1968861000038874</v>
      </c>
      <c r="AL25" s="122">
        <f t="shared" si="0"/>
        <v>0.19011502637138958</v>
      </c>
      <c r="AM25" s="206">
        <f t="shared" si="14"/>
        <v>0.70000000000000062</v>
      </c>
      <c r="AN25" s="202">
        <v>0</v>
      </c>
    </row>
    <row r="26" spans="2:40" s="51" customFormat="1" ht="13.5" customHeight="1">
      <c r="B26" s="54">
        <v>22</v>
      </c>
      <c r="C26" s="47" t="s">
        <v>63</v>
      </c>
      <c r="D26" s="102">
        <v>30</v>
      </c>
      <c r="E26" s="103">
        <v>3</v>
      </c>
      <c r="F26" s="55">
        <f t="shared" si="1"/>
        <v>0.1</v>
      </c>
      <c r="G26" s="102">
        <v>134</v>
      </c>
      <c r="H26" s="103">
        <v>9</v>
      </c>
      <c r="I26" s="55">
        <f t="shared" si="2"/>
        <v>6.7164179104477612E-2</v>
      </c>
      <c r="J26" s="102">
        <v>4767</v>
      </c>
      <c r="K26" s="103">
        <v>722</v>
      </c>
      <c r="L26" s="55">
        <f t="shared" si="3"/>
        <v>0.15145794000419552</v>
      </c>
      <c r="M26" s="102">
        <v>4989</v>
      </c>
      <c r="N26" s="103">
        <v>646</v>
      </c>
      <c r="O26" s="55">
        <f t="shared" si="4"/>
        <v>0.12948486670675485</v>
      </c>
      <c r="P26" s="102">
        <v>2979</v>
      </c>
      <c r="Q26" s="103">
        <v>235</v>
      </c>
      <c r="R26" s="55">
        <f t="shared" si="5"/>
        <v>7.888553205773749E-2</v>
      </c>
      <c r="S26" s="102">
        <v>1247</v>
      </c>
      <c r="T26" s="103">
        <v>71</v>
      </c>
      <c r="U26" s="55">
        <f t="shared" si="6"/>
        <v>5.6936647955092221E-2</v>
      </c>
      <c r="V26" s="102">
        <v>426</v>
      </c>
      <c r="W26" s="103">
        <v>13</v>
      </c>
      <c r="X26" s="55">
        <f t="shared" si="7"/>
        <v>3.0516431924882629E-2</v>
      </c>
      <c r="Y26" s="102">
        <f t="shared" si="8"/>
        <v>14572</v>
      </c>
      <c r="Z26" s="103">
        <f t="shared" si="8"/>
        <v>1699</v>
      </c>
      <c r="AA26" s="55">
        <f t="shared" si="9"/>
        <v>0.11659346692286578</v>
      </c>
      <c r="AB26" s="57"/>
      <c r="AC26" s="96" t="s">
        <v>22</v>
      </c>
      <c r="AD26" s="150">
        <f t="shared" si="10"/>
        <v>0.21026364326787458</v>
      </c>
      <c r="AF26" s="48" t="str">
        <f t="shared" si="15"/>
        <v>大東市</v>
      </c>
      <c r="AG26" s="122">
        <f t="shared" si="16"/>
        <v>0.2155656946373074</v>
      </c>
      <c r="AH26" s="122">
        <f t="shared" si="11"/>
        <v>0.21202404809619238</v>
      </c>
      <c r="AI26" s="206">
        <f t="shared" si="12"/>
        <v>0.40000000000000036</v>
      </c>
      <c r="AJ26" s="57"/>
      <c r="AK26" s="122">
        <f t="shared" si="13"/>
        <v>0.1968861000038874</v>
      </c>
      <c r="AL26" s="122">
        <f t="shared" si="0"/>
        <v>0.19011502637138958</v>
      </c>
      <c r="AM26" s="206">
        <f t="shared" si="14"/>
        <v>0.70000000000000062</v>
      </c>
      <c r="AN26" s="202">
        <v>0</v>
      </c>
    </row>
    <row r="27" spans="2:40" s="51" customFormat="1" ht="13.5" customHeight="1">
      <c r="B27" s="54">
        <v>23</v>
      </c>
      <c r="C27" s="47" t="s">
        <v>146</v>
      </c>
      <c r="D27" s="102">
        <v>53</v>
      </c>
      <c r="E27" s="103">
        <v>7</v>
      </c>
      <c r="F27" s="55">
        <f t="shared" si="1"/>
        <v>0.13207547169811321</v>
      </c>
      <c r="G27" s="102">
        <v>200</v>
      </c>
      <c r="H27" s="103">
        <v>9</v>
      </c>
      <c r="I27" s="55">
        <f t="shared" si="2"/>
        <v>4.4999999999999998E-2</v>
      </c>
      <c r="J27" s="102">
        <v>7361</v>
      </c>
      <c r="K27" s="103">
        <v>1151</v>
      </c>
      <c r="L27" s="55">
        <f t="shared" si="3"/>
        <v>0.15636462437168863</v>
      </c>
      <c r="M27" s="102">
        <v>8891</v>
      </c>
      <c r="N27" s="103">
        <v>1108</v>
      </c>
      <c r="O27" s="55">
        <f t="shared" si="4"/>
        <v>0.12462040265436959</v>
      </c>
      <c r="P27" s="102">
        <v>5449</v>
      </c>
      <c r="Q27" s="103">
        <v>480</v>
      </c>
      <c r="R27" s="55">
        <f t="shared" si="5"/>
        <v>8.8089557717012296E-2</v>
      </c>
      <c r="S27" s="102">
        <v>2092</v>
      </c>
      <c r="T27" s="103">
        <v>126</v>
      </c>
      <c r="U27" s="55">
        <f t="shared" si="6"/>
        <v>6.022944550669216E-2</v>
      </c>
      <c r="V27" s="102">
        <v>538</v>
      </c>
      <c r="W27" s="103">
        <v>16</v>
      </c>
      <c r="X27" s="55">
        <f t="shared" si="7"/>
        <v>2.9739776951672861E-2</v>
      </c>
      <c r="Y27" s="102">
        <f t="shared" si="8"/>
        <v>24584</v>
      </c>
      <c r="Z27" s="103">
        <f t="shared" si="8"/>
        <v>2897</v>
      </c>
      <c r="AA27" s="55">
        <f t="shared" si="9"/>
        <v>0.11784087211194273</v>
      </c>
      <c r="AB27" s="57"/>
      <c r="AC27" s="96" t="s">
        <v>28</v>
      </c>
      <c r="AD27" s="150">
        <f t="shared" si="10"/>
        <v>0.29340925453236466</v>
      </c>
      <c r="AF27" s="48" t="str">
        <f t="shared" si="15"/>
        <v>四條畷市</v>
      </c>
      <c r="AG27" s="122">
        <f t="shared" si="16"/>
        <v>0.21130042230959661</v>
      </c>
      <c r="AH27" s="122">
        <f t="shared" si="11"/>
        <v>0.21430682825894176</v>
      </c>
      <c r="AI27" s="206">
        <f t="shared" si="12"/>
        <v>-0.30000000000000027</v>
      </c>
      <c r="AJ27" s="57"/>
      <c r="AK27" s="122">
        <f t="shared" si="13"/>
        <v>0.1968861000038874</v>
      </c>
      <c r="AL27" s="122">
        <f t="shared" si="0"/>
        <v>0.19011502637138958</v>
      </c>
      <c r="AM27" s="206">
        <f t="shared" si="14"/>
        <v>0.70000000000000062</v>
      </c>
      <c r="AN27" s="202">
        <v>0</v>
      </c>
    </row>
    <row r="28" spans="2:40" s="51" customFormat="1" ht="13.5" customHeight="1">
      <c r="B28" s="54">
        <v>24</v>
      </c>
      <c r="C28" s="47" t="s">
        <v>147</v>
      </c>
      <c r="D28" s="102">
        <v>24</v>
      </c>
      <c r="E28" s="103">
        <v>1</v>
      </c>
      <c r="F28" s="55">
        <f t="shared" si="1"/>
        <v>4.1666666666666664E-2</v>
      </c>
      <c r="G28" s="102">
        <v>84</v>
      </c>
      <c r="H28" s="103">
        <v>6</v>
      </c>
      <c r="I28" s="55">
        <f t="shared" si="2"/>
        <v>7.1428571428571425E-2</v>
      </c>
      <c r="J28" s="102">
        <v>3142</v>
      </c>
      <c r="K28" s="103">
        <v>421</v>
      </c>
      <c r="L28" s="55">
        <f t="shared" si="3"/>
        <v>0.133991088478676</v>
      </c>
      <c r="M28" s="102">
        <v>3333</v>
      </c>
      <c r="N28" s="103">
        <v>338</v>
      </c>
      <c r="O28" s="55">
        <f t="shared" si="4"/>
        <v>0.10141014101410141</v>
      </c>
      <c r="P28" s="102">
        <v>2288</v>
      </c>
      <c r="Q28" s="103">
        <v>157</v>
      </c>
      <c r="R28" s="55">
        <f t="shared" si="5"/>
        <v>6.861888111888112E-2</v>
      </c>
      <c r="S28" s="102">
        <v>1020</v>
      </c>
      <c r="T28" s="103">
        <v>38</v>
      </c>
      <c r="U28" s="55">
        <f t="shared" si="6"/>
        <v>3.7254901960784313E-2</v>
      </c>
      <c r="V28" s="102">
        <v>351</v>
      </c>
      <c r="W28" s="103">
        <v>8</v>
      </c>
      <c r="X28" s="55">
        <f t="shared" si="7"/>
        <v>2.2792022792022793E-2</v>
      </c>
      <c r="Y28" s="102">
        <f t="shared" si="8"/>
        <v>10242</v>
      </c>
      <c r="Z28" s="103">
        <f t="shared" si="8"/>
        <v>969</v>
      </c>
      <c r="AA28" s="55">
        <f t="shared" si="9"/>
        <v>9.4610427650849441E-2</v>
      </c>
      <c r="AB28" s="57"/>
      <c r="AC28" s="96" t="s">
        <v>17</v>
      </c>
      <c r="AD28" s="150">
        <f t="shared" si="10"/>
        <v>0.25077068260459262</v>
      </c>
      <c r="AF28" s="48" t="str">
        <f t="shared" si="15"/>
        <v>柏原市</v>
      </c>
      <c r="AG28" s="122">
        <f t="shared" si="16"/>
        <v>0.21026364326787458</v>
      </c>
      <c r="AH28" s="122">
        <f t="shared" si="11"/>
        <v>0.21685957632670888</v>
      </c>
      <c r="AI28" s="206">
        <f t="shared" si="12"/>
        <v>-0.70000000000000062</v>
      </c>
      <c r="AJ28" s="57"/>
      <c r="AK28" s="122">
        <f t="shared" si="13"/>
        <v>0.1968861000038874</v>
      </c>
      <c r="AL28" s="122">
        <f t="shared" si="0"/>
        <v>0.19011502637138958</v>
      </c>
      <c r="AM28" s="206">
        <f t="shared" si="14"/>
        <v>0.70000000000000062</v>
      </c>
      <c r="AN28" s="202">
        <v>0</v>
      </c>
    </row>
    <row r="29" spans="2:40" s="51" customFormat="1" ht="13.5" customHeight="1">
      <c r="B29" s="54">
        <v>25</v>
      </c>
      <c r="C29" s="47" t="s">
        <v>148</v>
      </c>
      <c r="D29" s="102">
        <v>11</v>
      </c>
      <c r="E29" s="103">
        <v>1</v>
      </c>
      <c r="F29" s="55">
        <f t="shared" si="1"/>
        <v>9.0909090909090912E-2</v>
      </c>
      <c r="G29" s="102">
        <v>40</v>
      </c>
      <c r="H29" s="103">
        <v>4</v>
      </c>
      <c r="I29" s="55">
        <f t="shared" si="2"/>
        <v>0.1</v>
      </c>
      <c r="J29" s="102">
        <v>2042</v>
      </c>
      <c r="K29" s="103">
        <v>350</v>
      </c>
      <c r="L29" s="55">
        <f t="shared" si="3"/>
        <v>0.17140058765915769</v>
      </c>
      <c r="M29" s="102">
        <v>2215</v>
      </c>
      <c r="N29" s="103">
        <v>294</v>
      </c>
      <c r="O29" s="55">
        <f t="shared" si="4"/>
        <v>0.13273137697516929</v>
      </c>
      <c r="P29" s="102">
        <v>1508</v>
      </c>
      <c r="Q29" s="103">
        <v>185</v>
      </c>
      <c r="R29" s="55">
        <f t="shared" si="5"/>
        <v>0.1226790450928382</v>
      </c>
      <c r="S29" s="102">
        <v>824</v>
      </c>
      <c r="T29" s="103">
        <v>68</v>
      </c>
      <c r="U29" s="55">
        <f t="shared" si="6"/>
        <v>8.2524271844660199E-2</v>
      </c>
      <c r="V29" s="102">
        <v>256</v>
      </c>
      <c r="W29" s="103">
        <v>14</v>
      </c>
      <c r="X29" s="55">
        <f t="shared" si="7"/>
        <v>5.46875E-2</v>
      </c>
      <c r="Y29" s="102">
        <f t="shared" si="8"/>
        <v>6896</v>
      </c>
      <c r="Z29" s="103">
        <f t="shared" si="8"/>
        <v>916</v>
      </c>
      <c r="AA29" s="55">
        <f t="shared" si="9"/>
        <v>0.13283062645011601</v>
      </c>
      <c r="AB29" s="57"/>
      <c r="AC29" s="96" t="s">
        <v>10</v>
      </c>
      <c r="AD29" s="150">
        <f t="shared" si="10"/>
        <v>0.16614922383575362</v>
      </c>
      <c r="AF29" s="48" t="str">
        <f t="shared" si="15"/>
        <v>能勢町</v>
      </c>
      <c r="AG29" s="122">
        <f t="shared" si="16"/>
        <v>0.20082449941107186</v>
      </c>
      <c r="AH29" s="122">
        <f t="shared" si="11"/>
        <v>0.2</v>
      </c>
      <c r="AI29" s="206">
        <f t="shared" si="12"/>
        <v>0.10000000000000009</v>
      </c>
      <c r="AJ29" s="57"/>
      <c r="AK29" s="122">
        <f t="shared" si="13"/>
        <v>0.1968861000038874</v>
      </c>
      <c r="AL29" s="122">
        <f t="shared" si="0"/>
        <v>0.19011502637138958</v>
      </c>
      <c r="AM29" s="206">
        <f t="shared" si="14"/>
        <v>0.70000000000000062</v>
      </c>
      <c r="AN29" s="202">
        <v>0</v>
      </c>
    </row>
    <row r="30" spans="2:40" s="51" customFormat="1" ht="13.5" customHeight="1">
      <c r="B30" s="54">
        <v>26</v>
      </c>
      <c r="C30" s="47" t="s">
        <v>35</v>
      </c>
      <c r="D30" s="102">
        <v>292</v>
      </c>
      <c r="E30" s="103">
        <v>41</v>
      </c>
      <c r="F30" s="55">
        <f t="shared" si="1"/>
        <v>0.1404109589041096</v>
      </c>
      <c r="G30" s="102">
        <v>890</v>
      </c>
      <c r="H30" s="103">
        <v>111</v>
      </c>
      <c r="I30" s="55">
        <f t="shared" si="2"/>
        <v>0.12471910112359551</v>
      </c>
      <c r="J30" s="102">
        <v>35175</v>
      </c>
      <c r="K30" s="103">
        <v>8180</v>
      </c>
      <c r="L30" s="55">
        <f t="shared" si="3"/>
        <v>0.23255152807391613</v>
      </c>
      <c r="M30" s="102">
        <v>36419</v>
      </c>
      <c r="N30" s="103">
        <v>7261</v>
      </c>
      <c r="O30" s="55">
        <f t="shared" si="4"/>
        <v>0.19937395315631951</v>
      </c>
      <c r="P30" s="102">
        <v>21071</v>
      </c>
      <c r="Q30" s="103">
        <v>2975</v>
      </c>
      <c r="R30" s="55">
        <f t="shared" si="5"/>
        <v>0.14118931232499643</v>
      </c>
      <c r="S30" s="102">
        <v>8741</v>
      </c>
      <c r="T30" s="103">
        <v>761</v>
      </c>
      <c r="U30" s="55">
        <f t="shared" si="6"/>
        <v>8.706097700491934E-2</v>
      </c>
      <c r="V30" s="102">
        <v>2928</v>
      </c>
      <c r="W30" s="103">
        <v>149</v>
      </c>
      <c r="X30" s="55">
        <f t="shared" si="7"/>
        <v>5.0887978142076504E-2</v>
      </c>
      <c r="Y30" s="102">
        <f t="shared" si="8"/>
        <v>105516</v>
      </c>
      <c r="Z30" s="103">
        <f t="shared" si="8"/>
        <v>19478</v>
      </c>
      <c r="AA30" s="55">
        <f t="shared" si="9"/>
        <v>0.18459759657303157</v>
      </c>
      <c r="AB30" s="57"/>
      <c r="AC30" s="96" t="s">
        <v>49</v>
      </c>
      <c r="AD30" s="150">
        <f t="shared" si="10"/>
        <v>0.18607211670795487</v>
      </c>
      <c r="AF30" s="48" t="str">
        <f t="shared" si="15"/>
        <v>枚方市</v>
      </c>
      <c r="AG30" s="122">
        <f t="shared" si="16"/>
        <v>0.19973754293874715</v>
      </c>
      <c r="AH30" s="122">
        <f t="shared" si="11"/>
        <v>0.18949583136699702</v>
      </c>
      <c r="AI30" s="206">
        <f t="shared" si="12"/>
        <v>1.100000000000001</v>
      </c>
      <c r="AJ30" s="57"/>
      <c r="AK30" s="122">
        <f t="shared" si="13"/>
        <v>0.1968861000038874</v>
      </c>
      <c r="AL30" s="122">
        <f t="shared" si="0"/>
        <v>0.19011502637138958</v>
      </c>
      <c r="AM30" s="206">
        <f t="shared" si="14"/>
        <v>0.70000000000000062</v>
      </c>
      <c r="AN30" s="202">
        <v>0</v>
      </c>
    </row>
    <row r="31" spans="2:40" s="51" customFormat="1" ht="13.5" customHeight="1">
      <c r="B31" s="54">
        <v>27</v>
      </c>
      <c r="C31" s="47" t="s">
        <v>36</v>
      </c>
      <c r="D31" s="102">
        <v>52</v>
      </c>
      <c r="E31" s="103">
        <v>11</v>
      </c>
      <c r="F31" s="55">
        <f t="shared" si="1"/>
        <v>0.21153846153846154</v>
      </c>
      <c r="G31" s="102">
        <v>143</v>
      </c>
      <c r="H31" s="103">
        <v>22</v>
      </c>
      <c r="I31" s="55">
        <f t="shared" si="2"/>
        <v>0.15384615384615385</v>
      </c>
      <c r="J31" s="102">
        <v>5278</v>
      </c>
      <c r="K31" s="103">
        <v>1048</v>
      </c>
      <c r="L31" s="55">
        <f t="shared" si="3"/>
        <v>0.19856006062902615</v>
      </c>
      <c r="M31" s="102">
        <v>5692</v>
      </c>
      <c r="N31" s="103">
        <v>1067</v>
      </c>
      <c r="O31" s="55">
        <f t="shared" si="4"/>
        <v>0.18745607870695713</v>
      </c>
      <c r="P31" s="102">
        <v>3739</v>
      </c>
      <c r="Q31" s="103">
        <v>471</v>
      </c>
      <c r="R31" s="55">
        <f t="shared" si="5"/>
        <v>0.12596951056432201</v>
      </c>
      <c r="S31" s="102">
        <v>1759</v>
      </c>
      <c r="T31" s="103">
        <v>138</v>
      </c>
      <c r="U31" s="55">
        <f t="shared" si="6"/>
        <v>7.845366685616828E-2</v>
      </c>
      <c r="V31" s="102">
        <v>622</v>
      </c>
      <c r="W31" s="103">
        <v>31</v>
      </c>
      <c r="X31" s="55">
        <f t="shared" si="7"/>
        <v>4.9839228295819937E-2</v>
      </c>
      <c r="Y31" s="102">
        <f t="shared" si="8"/>
        <v>17285</v>
      </c>
      <c r="Z31" s="103">
        <f t="shared" si="8"/>
        <v>2788</v>
      </c>
      <c r="AA31" s="55">
        <f t="shared" si="9"/>
        <v>0.16129592131906278</v>
      </c>
      <c r="AB31" s="57"/>
      <c r="AC31" s="96" t="s">
        <v>29</v>
      </c>
      <c r="AD31" s="150">
        <f t="shared" si="10"/>
        <v>0.37408802071075548</v>
      </c>
      <c r="AF31" s="48" t="str">
        <f t="shared" si="15"/>
        <v>高石市</v>
      </c>
      <c r="AG31" s="122">
        <f t="shared" si="16"/>
        <v>0.18607211670795487</v>
      </c>
      <c r="AH31" s="122">
        <f t="shared" si="11"/>
        <v>0.17229544206479955</v>
      </c>
      <c r="AI31" s="206">
        <f t="shared" si="12"/>
        <v>1.4000000000000012</v>
      </c>
      <c r="AJ31" s="57"/>
      <c r="AK31" s="122">
        <f t="shared" si="13"/>
        <v>0.1968861000038874</v>
      </c>
      <c r="AL31" s="122">
        <f t="shared" si="0"/>
        <v>0.19011502637138958</v>
      </c>
      <c r="AM31" s="206">
        <f t="shared" si="14"/>
        <v>0.70000000000000062</v>
      </c>
      <c r="AN31" s="202">
        <v>0</v>
      </c>
    </row>
    <row r="32" spans="2:40" s="51" customFormat="1" ht="13.5" customHeight="1">
      <c r="B32" s="54">
        <v>28</v>
      </c>
      <c r="C32" s="47" t="s">
        <v>37</v>
      </c>
      <c r="D32" s="102">
        <v>45</v>
      </c>
      <c r="E32" s="103">
        <v>9</v>
      </c>
      <c r="F32" s="55">
        <f t="shared" si="1"/>
        <v>0.2</v>
      </c>
      <c r="G32" s="102">
        <v>127</v>
      </c>
      <c r="H32" s="103">
        <v>13</v>
      </c>
      <c r="I32" s="55">
        <f t="shared" si="2"/>
        <v>0.10236220472440945</v>
      </c>
      <c r="J32" s="102">
        <v>5160</v>
      </c>
      <c r="K32" s="103">
        <v>1125</v>
      </c>
      <c r="L32" s="55">
        <f t="shared" si="3"/>
        <v>0.21802325581395349</v>
      </c>
      <c r="M32" s="102">
        <v>5020</v>
      </c>
      <c r="N32" s="103">
        <v>900</v>
      </c>
      <c r="O32" s="55">
        <f t="shared" si="4"/>
        <v>0.17928286852589642</v>
      </c>
      <c r="P32" s="102">
        <v>2519</v>
      </c>
      <c r="Q32" s="103">
        <v>282</v>
      </c>
      <c r="R32" s="55">
        <f t="shared" si="5"/>
        <v>0.11194918618499404</v>
      </c>
      <c r="S32" s="102">
        <v>976</v>
      </c>
      <c r="T32" s="103">
        <v>58</v>
      </c>
      <c r="U32" s="55">
        <f t="shared" si="6"/>
        <v>5.9426229508196718E-2</v>
      </c>
      <c r="V32" s="102">
        <v>347</v>
      </c>
      <c r="W32" s="103">
        <v>17</v>
      </c>
      <c r="X32" s="55">
        <f t="shared" si="7"/>
        <v>4.8991354466858789E-2</v>
      </c>
      <c r="Y32" s="102">
        <f t="shared" si="8"/>
        <v>14194</v>
      </c>
      <c r="Z32" s="103">
        <f t="shared" si="8"/>
        <v>2404</v>
      </c>
      <c r="AA32" s="55">
        <f t="shared" si="9"/>
        <v>0.1693673383119628</v>
      </c>
      <c r="AB32" s="57"/>
      <c r="AC32" s="96" t="s">
        <v>23</v>
      </c>
      <c r="AD32" s="150">
        <f t="shared" si="10"/>
        <v>0.1829909375302351</v>
      </c>
      <c r="AF32" s="48" t="str">
        <f t="shared" si="15"/>
        <v>忠岡町</v>
      </c>
      <c r="AG32" s="122">
        <f t="shared" si="16"/>
        <v>0.18546255506607928</v>
      </c>
      <c r="AH32" s="122">
        <f t="shared" si="11"/>
        <v>0.16393442622950818</v>
      </c>
      <c r="AI32" s="206">
        <f t="shared" si="12"/>
        <v>2.0999999999999992</v>
      </c>
      <c r="AJ32" s="57"/>
      <c r="AK32" s="122">
        <f t="shared" si="13"/>
        <v>0.1968861000038874</v>
      </c>
      <c r="AL32" s="122">
        <f t="shared" si="0"/>
        <v>0.19011502637138958</v>
      </c>
      <c r="AM32" s="206">
        <f t="shared" si="14"/>
        <v>0.70000000000000062</v>
      </c>
      <c r="AN32" s="202">
        <v>0</v>
      </c>
    </row>
    <row r="33" spans="2:40" s="51" customFormat="1" ht="13.5" customHeight="1">
      <c r="B33" s="54">
        <v>29</v>
      </c>
      <c r="C33" s="47" t="s">
        <v>38</v>
      </c>
      <c r="D33" s="102">
        <v>34</v>
      </c>
      <c r="E33" s="103">
        <v>3</v>
      </c>
      <c r="F33" s="55">
        <f t="shared" si="1"/>
        <v>8.8235294117647065E-2</v>
      </c>
      <c r="G33" s="102">
        <v>96</v>
      </c>
      <c r="H33" s="103">
        <v>7</v>
      </c>
      <c r="I33" s="55">
        <f t="shared" si="2"/>
        <v>7.2916666666666671E-2</v>
      </c>
      <c r="J33" s="102">
        <v>4029</v>
      </c>
      <c r="K33" s="103">
        <v>945</v>
      </c>
      <c r="L33" s="55">
        <f t="shared" si="3"/>
        <v>0.23454951600893523</v>
      </c>
      <c r="M33" s="102">
        <v>4279</v>
      </c>
      <c r="N33" s="103">
        <v>927</v>
      </c>
      <c r="O33" s="55">
        <f t="shared" si="4"/>
        <v>0.21663940172937601</v>
      </c>
      <c r="P33" s="102">
        <v>2514</v>
      </c>
      <c r="Q33" s="103">
        <v>387</v>
      </c>
      <c r="R33" s="55">
        <f t="shared" si="5"/>
        <v>0.15393794749403342</v>
      </c>
      <c r="S33" s="102">
        <v>1075</v>
      </c>
      <c r="T33" s="103">
        <v>102</v>
      </c>
      <c r="U33" s="55">
        <f t="shared" si="6"/>
        <v>9.4883720930232562E-2</v>
      </c>
      <c r="V33" s="102">
        <v>346</v>
      </c>
      <c r="W33" s="103">
        <v>19</v>
      </c>
      <c r="X33" s="55">
        <f t="shared" si="7"/>
        <v>5.4913294797687862E-2</v>
      </c>
      <c r="Y33" s="102">
        <f t="shared" si="8"/>
        <v>12373</v>
      </c>
      <c r="Z33" s="103">
        <f t="shared" si="8"/>
        <v>2390</v>
      </c>
      <c r="AA33" s="55">
        <f t="shared" si="9"/>
        <v>0.19316253131819283</v>
      </c>
      <c r="AB33" s="57"/>
      <c r="AC33" s="96" t="s">
        <v>50</v>
      </c>
      <c r="AD33" s="150">
        <f t="shared" si="10"/>
        <v>0.17097139977321407</v>
      </c>
      <c r="AF33" s="48" t="str">
        <f t="shared" si="15"/>
        <v>堺市</v>
      </c>
      <c r="AG33" s="122">
        <f t="shared" si="16"/>
        <v>0.18459759657303157</v>
      </c>
      <c r="AH33" s="122">
        <f t="shared" si="11"/>
        <v>0.17606016932166343</v>
      </c>
      <c r="AI33" s="206">
        <f t="shared" si="12"/>
        <v>0.9000000000000008</v>
      </c>
      <c r="AJ33" s="57"/>
      <c r="AK33" s="122">
        <f t="shared" si="13"/>
        <v>0.1968861000038874</v>
      </c>
      <c r="AL33" s="122">
        <f t="shared" si="0"/>
        <v>0.19011502637138958</v>
      </c>
      <c r="AM33" s="206">
        <f t="shared" si="14"/>
        <v>0.70000000000000062</v>
      </c>
      <c r="AN33" s="202">
        <v>0</v>
      </c>
    </row>
    <row r="34" spans="2:40" s="51" customFormat="1" ht="13.5" customHeight="1">
      <c r="B34" s="54">
        <v>30</v>
      </c>
      <c r="C34" s="47" t="s">
        <v>39</v>
      </c>
      <c r="D34" s="102">
        <v>38</v>
      </c>
      <c r="E34" s="103">
        <v>3</v>
      </c>
      <c r="F34" s="55">
        <f t="shared" si="1"/>
        <v>7.8947368421052627E-2</v>
      </c>
      <c r="G34" s="102">
        <v>106</v>
      </c>
      <c r="H34" s="103">
        <v>12</v>
      </c>
      <c r="I34" s="55">
        <f t="shared" si="2"/>
        <v>0.11320754716981132</v>
      </c>
      <c r="J34" s="102">
        <v>5150</v>
      </c>
      <c r="K34" s="103">
        <v>1233</v>
      </c>
      <c r="L34" s="55">
        <f t="shared" si="3"/>
        <v>0.23941747572815533</v>
      </c>
      <c r="M34" s="102">
        <v>5532</v>
      </c>
      <c r="N34" s="103">
        <v>1023</v>
      </c>
      <c r="O34" s="55">
        <f t="shared" si="4"/>
        <v>0.18492407809110628</v>
      </c>
      <c r="P34" s="102">
        <v>3479</v>
      </c>
      <c r="Q34" s="103">
        <v>524</v>
      </c>
      <c r="R34" s="55">
        <f t="shared" si="5"/>
        <v>0.15061799367634376</v>
      </c>
      <c r="S34" s="102">
        <v>1500</v>
      </c>
      <c r="T34" s="103">
        <v>125</v>
      </c>
      <c r="U34" s="55">
        <f t="shared" si="6"/>
        <v>8.3333333333333329E-2</v>
      </c>
      <c r="V34" s="102">
        <v>538</v>
      </c>
      <c r="W34" s="103">
        <v>24</v>
      </c>
      <c r="X34" s="55">
        <f t="shared" si="7"/>
        <v>4.4609665427509292E-2</v>
      </c>
      <c r="Y34" s="102">
        <f t="shared" si="8"/>
        <v>16343</v>
      </c>
      <c r="Z34" s="103">
        <f t="shared" si="8"/>
        <v>2944</v>
      </c>
      <c r="AA34" s="55">
        <f t="shared" si="9"/>
        <v>0.18013828550449734</v>
      </c>
      <c r="AB34" s="57"/>
      <c r="AC34" s="96" t="s">
        <v>18</v>
      </c>
      <c r="AD34" s="150">
        <f t="shared" si="10"/>
        <v>0.21130042230959661</v>
      </c>
      <c r="AF34" s="48" t="str">
        <f t="shared" si="15"/>
        <v>豊中市</v>
      </c>
      <c r="AG34" s="122">
        <f t="shared" si="16"/>
        <v>0.18333877284595301</v>
      </c>
      <c r="AH34" s="122">
        <f t="shared" si="11"/>
        <v>0.18525216819433599</v>
      </c>
      <c r="AI34" s="206">
        <f t="shared" si="12"/>
        <v>-0.20000000000000018</v>
      </c>
      <c r="AJ34" s="57"/>
      <c r="AK34" s="122">
        <f t="shared" si="13"/>
        <v>0.1968861000038874</v>
      </c>
      <c r="AL34" s="122">
        <f t="shared" si="0"/>
        <v>0.19011502637138958</v>
      </c>
      <c r="AM34" s="206">
        <f t="shared" si="14"/>
        <v>0.70000000000000062</v>
      </c>
      <c r="AN34" s="202">
        <v>0</v>
      </c>
    </row>
    <row r="35" spans="2:40" s="51" customFormat="1" ht="13.5" customHeight="1">
      <c r="B35" s="54">
        <v>31</v>
      </c>
      <c r="C35" s="47" t="s">
        <v>40</v>
      </c>
      <c r="D35" s="102">
        <v>75</v>
      </c>
      <c r="E35" s="103">
        <v>8</v>
      </c>
      <c r="F35" s="55">
        <f t="shared" si="1"/>
        <v>0.10666666666666667</v>
      </c>
      <c r="G35" s="102">
        <v>234</v>
      </c>
      <c r="H35" s="103">
        <v>26</v>
      </c>
      <c r="I35" s="55">
        <f t="shared" si="2"/>
        <v>0.1111111111111111</v>
      </c>
      <c r="J35" s="102">
        <v>7795</v>
      </c>
      <c r="K35" s="103">
        <v>1943</v>
      </c>
      <c r="L35" s="55">
        <f t="shared" si="3"/>
        <v>0.2492623476587556</v>
      </c>
      <c r="M35" s="102">
        <v>7727</v>
      </c>
      <c r="N35" s="103">
        <v>1671</v>
      </c>
      <c r="O35" s="55">
        <f t="shared" si="4"/>
        <v>0.21625469134204736</v>
      </c>
      <c r="P35" s="102">
        <v>4052</v>
      </c>
      <c r="Q35" s="103">
        <v>579</v>
      </c>
      <c r="R35" s="55">
        <f t="shared" si="5"/>
        <v>0.14289239881539981</v>
      </c>
      <c r="S35" s="102">
        <v>1543</v>
      </c>
      <c r="T35" s="103">
        <v>171</v>
      </c>
      <c r="U35" s="55">
        <f t="shared" si="6"/>
        <v>0.11082307193778354</v>
      </c>
      <c r="V35" s="102">
        <v>479</v>
      </c>
      <c r="W35" s="103">
        <v>30</v>
      </c>
      <c r="X35" s="55">
        <f t="shared" si="7"/>
        <v>6.2630480167014613E-2</v>
      </c>
      <c r="Y35" s="102">
        <f t="shared" si="8"/>
        <v>21905</v>
      </c>
      <c r="Z35" s="103">
        <f t="shared" si="8"/>
        <v>4428</v>
      </c>
      <c r="AA35" s="55">
        <f t="shared" si="9"/>
        <v>0.2021456288518603</v>
      </c>
      <c r="AB35" s="57"/>
      <c r="AC35" s="96" t="s">
        <v>19</v>
      </c>
      <c r="AD35" s="150">
        <f t="shared" si="10"/>
        <v>0.16355361714231534</v>
      </c>
      <c r="AF35" s="48" t="str">
        <f t="shared" si="15"/>
        <v>東大阪市</v>
      </c>
      <c r="AG35" s="122">
        <f t="shared" si="16"/>
        <v>0.1829909375302351</v>
      </c>
      <c r="AH35" s="122">
        <f t="shared" si="11"/>
        <v>0.18143923482082269</v>
      </c>
      <c r="AI35" s="206">
        <f t="shared" si="12"/>
        <v>0.20000000000000018</v>
      </c>
      <c r="AJ35" s="57"/>
      <c r="AK35" s="122">
        <f t="shared" si="13"/>
        <v>0.1968861000038874</v>
      </c>
      <c r="AL35" s="122">
        <f t="shared" si="0"/>
        <v>0.19011502637138958</v>
      </c>
      <c r="AM35" s="206">
        <f t="shared" si="14"/>
        <v>0.70000000000000062</v>
      </c>
      <c r="AN35" s="202">
        <v>0</v>
      </c>
    </row>
    <row r="36" spans="2:40" s="51" customFormat="1" ht="13.5" customHeight="1">
      <c r="B36" s="54">
        <v>32</v>
      </c>
      <c r="C36" s="47" t="s">
        <v>41</v>
      </c>
      <c r="D36" s="102">
        <v>38</v>
      </c>
      <c r="E36" s="103">
        <v>6</v>
      </c>
      <c r="F36" s="55">
        <f t="shared" si="1"/>
        <v>0.15789473684210525</v>
      </c>
      <c r="G36" s="102">
        <v>144</v>
      </c>
      <c r="H36" s="103">
        <v>27</v>
      </c>
      <c r="I36" s="55">
        <f t="shared" si="2"/>
        <v>0.1875</v>
      </c>
      <c r="J36" s="102">
        <v>5891</v>
      </c>
      <c r="K36" s="103">
        <v>1377</v>
      </c>
      <c r="L36" s="55">
        <f t="shared" si="3"/>
        <v>0.23374639280258019</v>
      </c>
      <c r="M36" s="102">
        <v>6375</v>
      </c>
      <c r="N36" s="103">
        <v>1263</v>
      </c>
      <c r="O36" s="55">
        <f t="shared" si="4"/>
        <v>0.19811764705882354</v>
      </c>
      <c r="P36" s="102">
        <v>3820</v>
      </c>
      <c r="Q36" s="103">
        <v>544</v>
      </c>
      <c r="R36" s="55">
        <f t="shared" si="5"/>
        <v>0.14240837696335079</v>
      </c>
      <c r="S36" s="102">
        <v>1450</v>
      </c>
      <c r="T36" s="103">
        <v>108</v>
      </c>
      <c r="U36" s="55">
        <f t="shared" si="6"/>
        <v>7.4482758620689649E-2</v>
      </c>
      <c r="V36" s="102">
        <v>457</v>
      </c>
      <c r="W36" s="103">
        <v>18</v>
      </c>
      <c r="X36" s="55">
        <f t="shared" si="7"/>
        <v>3.9387308533916851E-2</v>
      </c>
      <c r="Y36" s="102">
        <f t="shared" si="8"/>
        <v>18175</v>
      </c>
      <c r="Z36" s="103">
        <f t="shared" si="8"/>
        <v>3343</v>
      </c>
      <c r="AA36" s="55">
        <f t="shared" si="9"/>
        <v>0.18393397524071528</v>
      </c>
      <c r="AB36" s="57"/>
      <c r="AC36" s="96" t="s">
        <v>30</v>
      </c>
      <c r="AD36" s="150">
        <f t="shared" si="10"/>
        <v>0.26321409503470367</v>
      </c>
      <c r="AF36" s="48" t="str">
        <f t="shared" si="15"/>
        <v>貝塚市</v>
      </c>
      <c r="AG36" s="122">
        <f t="shared" si="16"/>
        <v>0.18180951472971685</v>
      </c>
      <c r="AH36" s="122">
        <f t="shared" si="11"/>
        <v>0.18449300364193982</v>
      </c>
      <c r="AI36" s="206">
        <f t="shared" si="12"/>
        <v>-0.20000000000000018</v>
      </c>
      <c r="AJ36" s="57"/>
      <c r="AK36" s="122">
        <f t="shared" si="13"/>
        <v>0.1968861000038874</v>
      </c>
      <c r="AL36" s="122">
        <f t="shared" si="0"/>
        <v>0.19011502637138958</v>
      </c>
      <c r="AM36" s="206">
        <f t="shared" si="14"/>
        <v>0.70000000000000062</v>
      </c>
      <c r="AN36" s="202">
        <v>0</v>
      </c>
    </row>
    <row r="37" spans="2:40" s="51" customFormat="1" ht="13.5" customHeight="1">
      <c r="B37" s="54">
        <v>33</v>
      </c>
      <c r="C37" s="47" t="s">
        <v>42</v>
      </c>
      <c r="D37" s="102">
        <v>10</v>
      </c>
      <c r="E37" s="103">
        <v>1</v>
      </c>
      <c r="F37" s="55">
        <f t="shared" si="1"/>
        <v>0.1</v>
      </c>
      <c r="G37" s="102">
        <v>40</v>
      </c>
      <c r="H37" s="103">
        <v>4</v>
      </c>
      <c r="I37" s="55">
        <f t="shared" si="2"/>
        <v>0.1</v>
      </c>
      <c r="J37" s="102">
        <v>1872</v>
      </c>
      <c r="K37" s="103">
        <v>509</v>
      </c>
      <c r="L37" s="55">
        <f t="shared" si="3"/>
        <v>0.27190170940170938</v>
      </c>
      <c r="M37" s="102">
        <v>1794</v>
      </c>
      <c r="N37" s="103">
        <v>410</v>
      </c>
      <c r="O37" s="55">
        <f t="shared" si="4"/>
        <v>0.22853957636566333</v>
      </c>
      <c r="P37" s="102">
        <v>948</v>
      </c>
      <c r="Q37" s="103">
        <v>188</v>
      </c>
      <c r="R37" s="55">
        <f t="shared" si="5"/>
        <v>0.19831223628691982</v>
      </c>
      <c r="S37" s="102">
        <v>438</v>
      </c>
      <c r="T37" s="103">
        <v>59</v>
      </c>
      <c r="U37" s="55">
        <f t="shared" si="6"/>
        <v>0.13470319634703196</v>
      </c>
      <c r="V37" s="102">
        <v>139</v>
      </c>
      <c r="W37" s="103">
        <v>10</v>
      </c>
      <c r="X37" s="55">
        <f t="shared" si="7"/>
        <v>7.1942446043165464E-2</v>
      </c>
      <c r="Y37" s="102">
        <f t="shared" si="8"/>
        <v>5241</v>
      </c>
      <c r="Z37" s="103">
        <f t="shared" si="8"/>
        <v>1181</v>
      </c>
      <c r="AA37" s="55">
        <f t="shared" si="9"/>
        <v>0.22533867582522418</v>
      </c>
      <c r="AB37" s="57"/>
      <c r="AC37" s="96" t="s">
        <v>51</v>
      </c>
      <c r="AD37" s="150">
        <f t="shared" si="10"/>
        <v>0.1302355187778485</v>
      </c>
      <c r="AF37" s="48" t="str">
        <f t="shared" si="15"/>
        <v>泉南市</v>
      </c>
      <c r="AG37" s="122">
        <f t="shared" si="16"/>
        <v>0.17097139977321407</v>
      </c>
      <c r="AH37" s="122">
        <f t="shared" si="11"/>
        <v>0.16316392816201758</v>
      </c>
      <c r="AI37" s="206">
        <f t="shared" si="12"/>
        <v>0.80000000000000071</v>
      </c>
      <c r="AJ37" s="57"/>
      <c r="AK37" s="122">
        <f t="shared" si="13"/>
        <v>0.1968861000038874</v>
      </c>
      <c r="AL37" s="122">
        <f t="shared" si="0"/>
        <v>0.19011502637138958</v>
      </c>
      <c r="AM37" s="206">
        <f t="shared" si="14"/>
        <v>0.70000000000000062</v>
      </c>
      <c r="AN37" s="202">
        <v>0</v>
      </c>
    </row>
    <row r="38" spans="2:40" s="51" customFormat="1" ht="13.5" customHeight="1">
      <c r="B38" s="54">
        <v>34</v>
      </c>
      <c r="C38" s="47" t="s">
        <v>44</v>
      </c>
      <c r="D38" s="102">
        <v>75</v>
      </c>
      <c r="E38" s="103">
        <v>11</v>
      </c>
      <c r="F38" s="55">
        <f t="shared" si="1"/>
        <v>0.14666666666666667</v>
      </c>
      <c r="G38" s="102">
        <v>200</v>
      </c>
      <c r="H38" s="103">
        <v>26</v>
      </c>
      <c r="I38" s="55">
        <f t="shared" si="2"/>
        <v>0.13</v>
      </c>
      <c r="J38" s="102">
        <v>7699</v>
      </c>
      <c r="K38" s="103">
        <v>1699</v>
      </c>
      <c r="L38" s="55">
        <f t="shared" si="3"/>
        <v>0.22067801013118588</v>
      </c>
      <c r="M38" s="102">
        <v>8145</v>
      </c>
      <c r="N38" s="103">
        <v>1448</v>
      </c>
      <c r="O38" s="55">
        <f t="shared" si="4"/>
        <v>0.17777777777777778</v>
      </c>
      <c r="P38" s="102">
        <v>5005</v>
      </c>
      <c r="Q38" s="103">
        <v>584</v>
      </c>
      <c r="R38" s="55">
        <f t="shared" si="5"/>
        <v>0.11668331668331669</v>
      </c>
      <c r="S38" s="102">
        <v>2126</v>
      </c>
      <c r="T38" s="103">
        <v>161</v>
      </c>
      <c r="U38" s="55">
        <f t="shared" si="6"/>
        <v>7.5729068673565381E-2</v>
      </c>
      <c r="V38" s="102">
        <v>665</v>
      </c>
      <c r="W38" s="103">
        <v>18</v>
      </c>
      <c r="X38" s="55">
        <f t="shared" si="7"/>
        <v>2.7067669172932331E-2</v>
      </c>
      <c r="Y38" s="102">
        <f t="shared" si="8"/>
        <v>23915</v>
      </c>
      <c r="Z38" s="103">
        <f t="shared" si="8"/>
        <v>3947</v>
      </c>
      <c r="AA38" s="55">
        <f t="shared" si="9"/>
        <v>0.16504286012962577</v>
      </c>
      <c r="AB38" s="57"/>
      <c r="AC38" s="96" t="s">
        <v>11</v>
      </c>
      <c r="AD38" s="150">
        <f t="shared" si="10"/>
        <v>0.21893939393939393</v>
      </c>
      <c r="AF38" s="48" t="str">
        <f t="shared" si="15"/>
        <v>泉佐野市</v>
      </c>
      <c r="AG38" s="122">
        <f t="shared" si="16"/>
        <v>0.16900461990760185</v>
      </c>
      <c r="AH38" s="122">
        <f t="shared" si="11"/>
        <v>0.16771965293572572</v>
      </c>
      <c r="AI38" s="206">
        <f t="shared" si="12"/>
        <v>0.10000000000000009</v>
      </c>
      <c r="AJ38" s="57"/>
      <c r="AK38" s="122">
        <f t="shared" si="13"/>
        <v>0.1968861000038874</v>
      </c>
      <c r="AL38" s="122">
        <f t="shared" si="0"/>
        <v>0.19011502637138958</v>
      </c>
      <c r="AM38" s="206">
        <f t="shared" si="14"/>
        <v>0.70000000000000062</v>
      </c>
      <c r="AN38" s="202">
        <v>0</v>
      </c>
    </row>
    <row r="39" spans="2:40" s="51" customFormat="1" ht="13.5" customHeight="1">
      <c r="B39" s="54">
        <v>35</v>
      </c>
      <c r="C39" s="47" t="s">
        <v>1</v>
      </c>
      <c r="D39" s="102">
        <v>14</v>
      </c>
      <c r="E39" s="103">
        <v>0</v>
      </c>
      <c r="F39" s="55">
        <f t="shared" si="1"/>
        <v>0</v>
      </c>
      <c r="G39" s="102">
        <v>34</v>
      </c>
      <c r="H39" s="103">
        <v>8</v>
      </c>
      <c r="I39" s="55">
        <f t="shared" si="2"/>
        <v>0.23529411764705882</v>
      </c>
      <c r="J39" s="102">
        <v>15169</v>
      </c>
      <c r="K39" s="103">
        <v>3505</v>
      </c>
      <c r="L39" s="55">
        <f t="shared" si="3"/>
        <v>0.23106335289076405</v>
      </c>
      <c r="M39" s="102">
        <v>16867</v>
      </c>
      <c r="N39" s="103">
        <v>3449</v>
      </c>
      <c r="O39" s="55">
        <f t="shared" si="4"/>
        <v>0.20448212485919251</v>
      </c>
      <c r="P39" s="102">
        <v>10893</v>
      </c>
      <c r="Q39" s="103">
        <v>1570</v>
      </c>
      <c r="R39" s="55">
        <f t="shared" si="5"/>
        <v>0.14412925732121545</v>
      </c>
      <c r="S39" s="102">
        <v>4552</v>
      </c>
      <c r="T39" s="103">
        <v>376</v>
      </c>
      <c r="U39" s="55">
        <f t="shared" si="6"/>
        <v>8.2601054481546574E-2</v>
      </c>
      <c r="V39" s="102">
        <v>1495</v>
      </c>
      <c r="W39" s="103">
        <v>80</v>
      </c>
      <c r="X39" s="55">
        <f t="shared" si="7"/>
        <v>5.3511705685618728E-2</v>
      </c>
      <c r="Y39" s="102">
        <f t="shared" si="8"/>
        <v>49024</v>
      </c>
      <c r="Z39" s="103">
        <f t="shared" si="8"/>
        <v>8988</v>
      </c>
      <c r="AA39" s="55">
        <f t="shared" si="9"/>
        <v>0.18333877284595301</v>
      </c>
      <c r="AB39" s="57"/>
      <c r="AC39" s="96" t="s">
        <v>5</v>
      </c>
      <c r="AD39" s="150">
        <f t="shared" si="10"/>
        <v>0.49890002444390125</v>
      </c>
      <c r="AF39" s="48" t="str">
        <f t="shared" si="15"/>
        <v>摂津市</v>
      </c>
      <c r="AG39" s="122">
        <f t="shared" si="16"/>
        <v>0.16614922383575362</v>
      </c>
      <c r="AH39" s="122">
        <f t="shared" si="11"/>
        <v>0.15558713082309955</v>
      </c>
      <c r="AI39" s="206">
        <f t="shared" si="12"/>
        <v>1.0000000000000009</v>
      </c>
      <c r="AJ39" s="57"/>
      <c r="AK39" s="122">
        <f t="shared" si="13"/>
        <v>0.1968861000038874</v>
      </c>
      <c r="AL39" s="122">
        <f t="shared" si="0"/>
        <v>0.19011502637138958</v>
      </c>
      <c r="AM39" s="206">
        <f t="shared" si="14"/>
        <v>0.70000000000000062</v>
      </c>
      <c r="AN39" s="202">
        <v>0</v>
      </c>
    </row>
    <row r="40" spans="2:40" s="51" customFormat="1" ht="13.5" customHeight="1">
      <c r="B40" s="54">
        <v>36</v>
      </c>
      <c r="C40" s="47" t="s">
        <v>2</v>
      </c>
      <c r="D40" s="102">
        <v>22</v>
      </c>
      <c r="E40" s="103">
        <v>4</v>
      </c>
      <c r="F40" s="55">
        <f t="shared" si="1"/>
        <v>0.18181818181818182</v>
      </c>
      <c r="G40" s="102">
        <v>38</v>
      </c>
      <c r="H40" s="103">
        <v>9</v>
      </c>
      <c r="I40" s="55">
        <f t="shared" si="2"/>
        <v>0.23684210526315788</v>
      </c>
      <c r="J40" s="102">
        <v>4076</v>
      </c>
      <c r="K40" s="103">
        <v>1958</v>
      </c>
      <c r="L40" s="55">
        <f t="shared" si="3"/>
        <v>0.48037291462217863</v>
      </c>
      <c r="M40" s="102">
        <v>4548</v>
      </c>
      <c r="N40" s="103">
        <v>2059</v>
      </c>
      <c r="O40" s="55">
        <f t="shared" si="4"/>
        <v>0.45272647317502202</v>
      </c>
      <c r="P40" s="102">
        <v>2968</v>
      </c>
      <c r="Q40" s="103">
        <v>1113</v>
      </c>
      <c r="R40" s="55">
        <f t="shared" si="5"/>
        <v>0.375</v>
      </c>
      <c r="S40" s="102">
        <v>1365</v>
      </c>
      <c r="T40" s="103">
        <v>368</v>
      </c>
      <c r="U40" s="55">
        <f t="shared" si="6"/>
        <v>0.26959706959706958</v>
      </c>
      <c r="V40" s="102">
        <v>499</v>
      </c>
      <c r="W40" s="103">
        <v>69</v>
      </c>
      <c r="X40" s="55">
        <f t="shared" si="7"/>
        <v>0.13827655310621242</v>
      </c>
      <c r="Y40" s="102">
        <f t="shared" si="8"/>
        <v>13516</v>
      </c>
      <c r="Z40" s="103">
        <f t="shared" si="8"/>
        <v>5580</v>
      </c>
      <c r="AA40" s="55">
        <f t="shared" si="9"/>
        <v>0.41284403669724773</v>
      </c>
      <c r="AB40" s="57"/>
      <c r="AC40" s="96" t="s">
        <v>6</v>
      </c>
      <c r="AD40" s="150">
        <f t="shared" si="10"/>
        <v>0.20082449941107186</v>
      </c>
      <c r="AF40" s="48" t="str">
        <f t="shared" si="15"/>
        <v>岸和田市</v>
      </c>
      <c r="AG40" s="122">
        <f t="shared" si="16"/>
        <v>0.16504286012962577</v>
      </c>
      <c r="AH40" s="122">
        <f t="shared" si="11"/>
        <v>0.16873904698322623</v>
      </c>
      <c r="AI40" s="206">
        <f t="shared" si="12"/>
        <v>-0.40000000000000036</v>
      </c>
      <c r="AJ40" s="57"/>
      <c r="AK40" s="122">
        <f t="shared" si="13"/>
        <v>0.1968861000038874</v>
      </c>
      <c r="AL40" s="122">
        <f t="shared" si="0"/>
        <v>0.19011502637138958</v>
      </c>
      <c r="AM40" s="206">
        <f t="shared" si="14"/>
        <v>0.70000000000000062</v>
      </c>
      <c r="AN40" s="202">
        <v>0</v>
      </c>
    </row>
    <row r="41" spans="2:40" s="51" customFormat="1" ht="13.5" customHeight="1">
      <c r="B41" s="54">
        <v>37</v>
      </c>
      <c r="C41" s="47" t="s">
        <v>3</v>
      </c>
      <c r="D41" s="102">
        <v>14</v>
      </c>
      <c r="E41" s="103">
        <v>2</v>
      </c>
      <c r="F41" s="55">
        <f t="shared" si="1"/>
        <v>0.14285714285714285</v>
      </c>
      <c r="G41" s="102">
        <v>87</v>
      </c>
      <c r="H41" s="103">
        <v>22</v>
      </c>
      <c r="I41" s="55">
        <f t="shared" si="2"/>
        <v>0.25287356321839083</v>
      </c>
      <c r="J41" s="102">
        <v>12865</v>
      </c>
      <c r="K41" s="103">
        <v>5055</v>
      </c>
      <c r="L41" s="55">
        <f t="shared" si="3"/>
        <v>0.39292654488923434</v>
      </c>
      <c r="M41" s="102">
        <v>13908</v>
      </c>
      <c r="N41" s="103">
        <v>4846</v>
      </c>
      <c r="O41" s="55">
        <f t="shared" si="4"/>
        <v>0.34843255680184065</v>
      </c>
      <c r="P41" s="102">
        <v>9024</v>
      </c>
      <c r="Q41" s="103">
        <v>2450</v>
      </c>
      <c r="R41" s="55">
        <f t="shared" si="5"/>
        <v>0.27149822695035464</v>
      </c>
      <c r="S41" s="102">
        <v>3831</v>
      </c>
      <c r="T41" s="103">
        <v>691</v>
      </c>
      <c r="U41" s="55">
        <f t="shared" si="6"/>
        <v>0.18037066040198382</v>
      </c>
      <c r="V41" s="102">
        <v>1221</v>
      </c>
      <c r="W41" s="103">
        <v>125</v>
      </c>
      <c r="X41" s="55">
        <f t="shared" si="7"/>
        <v>0.10237510237510238</v>
      </c>
      <c r="Y41" s="102">
        <f t="shared" si="8"/>
        <v>40950</v>
      </c>
      <c r="Z41" s="103">
        <f t="shared" si="8"/>
        <v>13191</v>
      </c>
      <c r="AA41" s="55">
        <f t="shared" si="9"/>
        <v>0.32212454212454211</v>
      </c>
      <c r="AB41" s="57"/>
      <c r="AC41" s="96" t="s">
        <v>52</v>
      </c>
      <c r="AD41" s="150">
        <f t="shared" si="10"/>
        <v>0.18546255506607928</v>
      </c>
      <c r="AF41" s="48" t="str">
        <f t="shared" si="15"/>
        <v>熊取町</v>
      </c>
      <c r="AG41" s="122">
        <f t="shared" si="16"/>
        <v>0.16477166821994407</v>
      </c>
      <c r="AH41" s="122">
        <f t="shared" si="11"/>
        <v>0.16216216216216217</v>
      </c>
      <c r="AI41" s="206">
        <f t="shared" si="12"/>
        <v>0.30000000000000027</v>
      </c>
      <c r="AJ41" s="57"/>
      <c r="AK41" s="122">
        <f t="shared" si="13"/>
        <v>0.1968861000038874</v>
      </c>
      <c r="AL41" s="122">
        <f t="shared" si="0"/>
        <v>0.19011502637138958</v>
      </c>
      <c r="AM41" s="206">
        <f t="shared" si="14"/>
        <v>0.70000000000000062</v>
      </c>
      <c r="AN41" s="202">
        <v>0</v>
      </c>
    </row>
    <row r="42" spans="2:40" s="51" customFormat="1" ht="13.5" customHeight="1">
      <c r="B42" s="54">
        <v>38</v>
      </c>
      <c r="C42" s="96" t="s">
        <v>45</v>
      </c>
      <c r="D42" s="102">
        <v>16</v>
      </c>
      <c r="E42" s="103">
        <v>2</v>
      </c>
      <c r="F42" s="55">
        <f t="shared" si="1"/>
        <v>0.125</v>
      </c>
      <c r="G42" s="102">
        <v>44</v>
      </c>
      <c r="H42" s="103">
        <v>5</v>
      </c>
      <c r="I42" s="55">
        <f t="shared" si="2"/>
        <v>0.11363636363636363</v>
      </c>
      <c r="J42" s="102">
        <v>2800</v>
      </c>
      <c r="K42" s="103">
        <v>792</v>
      </c>
      <c r="L42" s="55">
        <f t="shared" si="3"/>
        <v>0.28285714285714286</v>
      </c>
      <c r="M42" s="102">
        <v>2848</v>
      </c>
      <c r="N42" s="103">
        <v>737</v>
      </c>
      <c r="O42" s="55">
        <f t="shared" si="4"/>
        <v>0.25877808988764045</v>
      </c>
      <c r="P42" s="102">
        <v>1769</v>
      </c>
      <c r="Q42" s="103">
        <v>320</v>
      </c>
      <c r="R42" s="55">
        <f t="shared" si="5"/>
        <v>0.18089315997738836</v>
      </c>
      <c r="S42" s="102">
        <v>718</v>
      </c>
      <c r="T42" s="103">
        <v>102</v>
      </c>
      <c r="U42" s="55">
        <f t="shared" si="6"/>
        <v>0.14206128133704735</v>
      </c>
      <c r="V42" s="102">
        <v>219</v>
      </c>
      <c r="W42" s="103">
        <v>18</v>
      </c>
      <c r="X42" s="55">
        <f t="shared" si="7"/>
        <v>8.2191780821917804E-2</v>
      </c>
      <c r="Y42" s="102">
        <f t="shared" si="8"/>
        <v>8414</v>
      </c>
      <c r="Z42" s="103">
        <f t="shared" si="8"/>
        <v>1976</v>
      </c>
      <c r="AA42" s="55">
        <f t="shared" si="9"/>
        <v>0.23484668409793202</v>
      </c>
      <c r="AB42" s="57"/>
      <c r="AC42" s="96" t="s">
        <v>53</v>
      </c>
      <c r="AD42" s="150">
        <f t="shared" si="10"/>
        <v>0.16477166821994407</v>
      </c>
      <c r="AF42" s="48" t="str">
        <f t="shared" si="15"/>
        <v>交野市</v>
      </c>
      <c r="AG42" s="122">
        <f t="shared" si="16"/>
        <v>0.16355361714231534</v>
      </c>
      <c r="AH42" s="122">
        <f t="shared" si="11"/>
        <v>0.15862269078247412</v>
      </c>
      <c r="AI42" s="206">
        <f t="shared" si="12"/>
        <v>0.50000000000000044</v>
      </c>
      <c r="AJ42" s="57"/>
      <c r="AK42" s="122">
        <f t="shared" si="13"/>
        <v>0.1968861000038874</v>
      </c>
      <c r="AL42" s="122">
        <f t="shared" si="0"/>
        <v>0.19011502637138958</v>
      </c>
      <c r="AM42" s="206">
        <f t="shared" si="14"/>
        <v>0.70000000000000062</v>
      </c>
      <c r="AN42" s="202">
        <v>0</v>
      </c>
    </row>
    <row r="43" spans="2:40" s="51" customFormat="1" ht="13.5" customHeight="1">
      <c r="B43" s="54">
        <v>39</v>
      </c>
      <c r="C43" s="96" t="s">
        <v>8</v>
      </c>
      <c r="D43" s="102">
        <v>27</v>
      </c>
      <c r="E43" s="103">
        <v>4</v>
      </c>
      <c r="F43" s="55">
        <f t="shared" si="1"/>
        <v>0.14814814814814814</v>
      </c>
      <c r="G43" s="102">
        <v>124</v>
      </c>
      <c r="H43" s="103">
        <v>19</v>
      </c>
      <c r="I43" s="55">
        <f t="shared" si="2"/>
        <v>0.15322580645161291</v>
      </c>
      <c r="J43" s="102">
        <v>16521</v>
      </c>
      <c r="K43" s="103">
        <v>5939</v>
      </c>
      <c r="L43" s="55">
        <f t="shared" si="3"/>
        <v>0.35948187155741179</v>
      </c>
      <c r="M43" s="102">
        <v>17515</v>
      </c>
      <c r="N43" s="103">
        <v>5637</v>
      </c>
      <c r="O43" s="55">
        <f t="shared" si="4"/>
        <v>0.32183842420782188</v>
      </c>
      <c r="P43" s="102">
        <v>10284</v>
      </c>
      <c r="Q43" s="103">
        <v>2430</v>
      </c>
      <c r="R43" s="55">
        <f t="shared" si="5"/>
        <v>0.23628938156359394</v>
      </c>
      <c r="S43" s="102">
        <v>4493</v>
      </c>
      <c r="T43" s="103">
        <v>675</v>
      </c>
      <c r="U43" s="55">
        <f t="shared" si="6"/>
        <v>0.150233696861785</v>
      </c>
      <c r="V43" s="102">
        <v>1365</v>
      </c>
      <c r="W43" s="103">
        <v>112</v>
      </c>
      <c r="X43" s="55">
        <f t="shared" si="7"/>
        <v>8.2051282051282051E-2</v>
      </c>
      <c r="Y43" s="102">
        <f t="shared" si="8"/>
        <v>50329</v>
      </c>
      <c r="Z43" s="103">
        <f t="shared" si="8"/>
        <v>14816</v>
      </c>
      <c r="AA43" s="55">
        <f t="shared" si="9"/>
        <v>0.29438296012239462</v>
      </c>
      <c r="AB43" s="57"/>
      <c r="AC43" s="96" t="s">
        <v>54</v>
      </c>
      <c r="AD43" s="150">
        <f t="shared" si="10"/>
        <v>0.22280887011615627</v>
      </c>
      <c r="AF43" s="48" t="str">
        <f t="shared" si="15"/>
        <v>松原市</v>
      </c>
      <c r="AG43" s="122">
        <f t="shared" si="16"/>
        <v>0.15612358562467021</v>
      </c>
      <c r="AH43" s="122">
        <f t="shared" si="11"/>
        <v>0.14192639549216413</v>
      </c>
      <c r="AI43" s="206">
        <f t="shared" si="12"/>
        <v>1.4000000000000012</v>
      </c>
      <c r="AJ43" s="57"/>
      <c r="AK43" s="122">
        <f t="shared" si="13"/>
        <v>0.1968861000038874</v>
      </c>
      <c r="AL43" s="122">
        <f t="shared" si="0"/>
        <v>0.19011502637138958</v>
      </c>
      <c r="AM43" s="206">
        <f t="shared" si="14"/>
        <v>0.70000000000000062</v>
      </c>
      <c r="AN43" s="202">
        <v>0</v>
      </c>
    </row>
    <row r="44" spans="2:40" s="51" customFormat="1" ht="13.5" customHeight="1">
      <c r="B44" s="54">
        <v>40</v>
      </c>
      <c r="C44" s="96" t="s">
        <v>46</v>
      </c>
      <c r="D44" s="102">
        <v>40</v>
      </c>
      <c r="E44" s="103">
        <v>7</v>
      </c>
      <c r="F44" s="55">
        <f t="shared" si="1"/>
        <v>0.17499999999999999</v>
      </c>
      <c r="G44" s="102">
        <v>113</v>
      </c>
      <c r="H44" s="103">
        <v>17</v>
      </c>
      <c r="I44" s="55">
        <f t="shared" si="2"/>
        <v>0.15044247787610621</v>
      </c>
      <c r="J44" s="102">
        <v>3363</v>
      </c>
      <c r="K44" s="103">
        <v>830</v>
      </c>
      <c r="L44" s="55">
        <f t="shared" si="3"/>
        <v>0.24680344930121914</v>
      </c>
      <c r="M44" s="102">
        <v>3549</v>
      </c>
      <c r="N44" s="103">
        <v>647</v>
      </c>
      <c r="O44" s="55">
        <f t="shared" si="4"/>
        <v>0.18230487461256692</v>
      </c>
      <c r="P44" s="102">
        <v>2217</v>
      </c>
      <c r="Q44" s="103">
        <v>298</v>
      </c>
      <c r="R44" s="55">
        <f t="shared" si="5"/>
        <v>0.13441587731168245</v>
      </c>
      <c r="S44" s="102">
        <v>937</v>
      </c>
      <c r="T44" s="103">
        <v>90</v>
      </c>
      <c r="U44" s="55">
        <f t="shared" si="6"/>
        <v>9.6051227321237997E-2</v>
      </c>
      <c r="V44" s="102">
        <v>270</v>
      </c>
      <c r="W44" s="103">
        <v>18</v>
      </c>
      <c r="X44" s="55">
        <f t="shared" si="7"/>
        <v>6.6666666666666666E-2</v>
      </c>
      <c r="Y44" s="102">
        <f t="shared" si="8"/>
        <v>10489</v>
      </c>
      <c r="Z44" s="103">
        <f t="shared" si="8"/>
        <v>1907</v>
      </c>
      <c r="AA44" s="55">
        <f t="shared" si="9"/>
        <v>0.18180951472971685</v>
      </c>
      <c r="AB44" s="57"/>
      <c r="AC44" s="96" t="s">
        <v>55</v>
      </c>
      <c r="AD44" s="150">
        <f t="shared" si="10"/>
        <v>0.10152990264255911</v>
      </c>
      <c r="AF44" s="48" t="str">
        <f t="shared" si="15"/>
        <v>阪南市</v>
      </c>
      <c r="AG44" s="122">
        <f t="shared" si="16"/>
        <v>0.1302355187778485</v>
      </c>
      <c r="AH44" s="122">
        <f t="shared" si="11"/>
        <v>0.12217194570135746</v>
      </c>
      <c r="AI44" s="206">
        <f t="shared" si="12"/>
        <v>0.80000000000000071</v>
      </c>
      <c r="AJ44" s="57"/>
      <c r="AK44" s="122">
        <f t="shared" si="13"/>
        <v>0.1968861000038874</v>
      </c>
      <c r="AL44" s="122">
        <f t="shared" si="0"/>
        <v>0.19011502637138958</v>
      </c>
      <c r="AM44" s="206">
        <f t="shared" si="14"/>
        <v>0.70000000000000062</v>
      </c>
      <c r="AN44" s="202">
        <v>0</v>
      </c>
    </row>
    <row r="45" spans="2:40" s="51" customFormat="1" ht="13.5" customHeight="1">
      <c r="B45" s="54">
        <v>41</v>
      </c>
      <c r="C45" s="96" t="s">
        <v>13</v>
      </c>
      <c r="D45" s="102">
        <v>15</v>
      </c>
      <c r="E45" s="103">
        <v>3</v>
      </c>
      <c r="F45" s="55">
        <f t="shared" si="1"/>
        <v>0.2</v>
      </c>
      <c r="G45" s="102">
        <v>75</v>
      </c>
      <c r="H45" s="103">
        <v>11</v>
      </c>
      <c r="I45" s="55">
        <f t="shared" si="2"/>
        <v>0.14666666666666667</v>
      </c>
      <c r="J45" s="102">
        <v>6039</v>
      </c>
      <c r="K45" s="103">
        <v>1022</v>
      </c>
      <c r="L45" s="55">
        <f t="shared" si="3"/>
        <v>0.16923331677430037</v>
      </c>
      <c r="M45" s="102">
        <v>7033</v>
      </c>
      <c r="N45" s="103">
        <v>914</v>
      </c>
      <c r="O45" s="55">
        <f t="shared" si="4"/>
        <v>0.12995876581828522</v>
      </c>
      <c r="P45" s="102">
        <v>4034</v>
      </c>
      <c r="Q45" s="103">
        <v>353</v>
      </c>
      <c r="R45" s="55">
        <f t="shared" si="5"/>
        <v>8.7506197322756565E-2</v>
      </c>
      <c r="S45" s="102">
        <v>1502</v>
      </c>
      <c r="T45" s="103">
        <v>77</v>
      </c>
      <c r="U45" s="55">
        <f t="shared" si="6"/>
        <v>5.1264980026631157E-2</v>
      </c>
      <c r="V45" s="102">
        <v>499</v>
      </c>
      <c r="W45" s="103">
        <v>17</v>
      </c>
      <c r="X45" s="55">
        <f t="shared" si="7"/>
        <v>3.406813627254509E-2</v>
      </c>
      <c r="Y45" s="102">
        <f t="shared" si="8"/>
        <v>19197</v>
      </c>
      <c r="Z45" s="103">
        <f t="shared" si="8"/>
        <v>2397</v>
      </c>
      <c r="AA45" s="55">
        <f t="shared" si="9"/>
        <v>0.12486325988435693</v>
      </c>
      <c r="AB45" s="57"/>
      <c r="AC45" s="96" t="s">
        <v>31</v>
      </c>
      <c r="AD45" s="150">
        <f t="shared" si="10"/>
        <v>0.24703891708967851</v>
      </c>
      <c r="AF45" s="48" t="str">
        <f t="shared" si="15"/>
        <v>大阪市</v>
      </c>
      <c r="AG45" s="122">
        <f t="shared" si="16"/>
        <v>0.13004112382071398</v>
      </c>
      <c r="AH45" s="122">
        <f t="shared" si="11"/>
        <v>0.11919904158822522</v>
      </c>
      <c r="AI45" s="206">
        <f t="shared" si="12"/>
        <v>1.100000000000001</v>
      </c>
      <c r="AJ45" s="57"/>
      <c r="AK45" s="122">
        <f t="shared" si="13"/>
        <v>0.1968861000038874</v>
      </c>
      <c r="AL45" s="122">
        <f t="shared" si="0"/>
        <v>0.19011502637138958</v>
      </c>
      <c r="AM45" s="206">
        <f t="shared" si="14"/>
        <v>0.70000000000000062</v>
      </c>
      <c r="AN45" s="202">
        <v>0</v>
      </c>
    </row>
    <row r="46" spans="2:40" s="51" customFormat="1" ht="13.5" customHeight="1">
      <c r="B46" s="54">
        <v>42</v>
      </c>
      <c r="C46" s="96" t="s">
        <v>14</v>
      </c>
      <c r="D46" s="102">
        <v>69</v>
      </c>
      <c r="E46" s="103">
        <v>19</v>
      </c>
      <c r="F46" s="55">
        <f t="shared" si="1"/>
        <v>0.27536231884057971</v>
      </c>
      <c r="G46" s="102">
        <v>317</v>
      </c>
      <c r="H46" s="103">
        <v>45</v>
      </c>
      <c r="I46" s="55">
        <f t="shared" si="2"/>
        <v>0.14195583596214512</v>
      </c>
      <c r="J46" s="102">
        <v>17783</v>
      </c>
      <c r="K46" s="103">
        <v>4813</v>
      </c>
      <c r="L46" s="55">
        <f t="shared" si="3"/>
        <v>0.27065174604959791</v>
      </c>
      <c r="M46" s="102">
        <v>17978</v>
      </c>
      <c r="N46" s="103">
        <v>3745</v>
      </c>
      <c r="O46" s="55">
        <f t="shared" si="4"/>
        <v>0.20831015685838247</v>
      </c>
      <c r="P46" s="102">
        <v>10034</v>
      </c>
      <c r="Q46" s="103">
        <v>1348</v>
      </c>
      <c r="R46" s="55">
        <f t="shared" si="5"/>
        <v>0.13434323300777357</v>
      </c>
      <c r="S46" s="102">
        <v>4246</v>
      </c>
      <c r="T46" s="103">
        <v>334</v>
      </c>
      <c r="U46" s="55">
        <f t="shared" si="6"/>
        <v>7.8662270372114929E-2</v>
      </c>
      <c r="V46" s="102">
        <v>1391</v>
      </c>
      <c r="W46" s="103">
        <v>46</v>
      </c>
      <c r="X46" s="55">
        <f t="shared" si="7"/>
        <v>3.3069734004313442E-2</v>
      </c>
      <c r="Y46" s="102">
        <f t="shared" si="8"/>
        <v>51818</v>
      </c>
      <c r="Z46" s="103">
        <f t="shared" si="8"/>
        <v>10350</v>
      </c>
      <c r="AA46" s="55">
        <f t="shared" si="9"/>
        <v>0.19973754293874715</v>
      </c>
      <c r="AB46" s="57"/>
      <c r="AC46" s="96" t="s">
        <v>32</v>
      </c>
      <c r="AD46" s="150">
        <f t="shared" si="10"/>
        <v>0.29554995801847189</v>
      </c>
      <c r="AF46" s="48" t="str">
        <f t="shared" si="15"/>
        <v>守口市</v>
      </c>
      <c r="AG46" s="122">
        <f t="shared" si="16"/>
        <v>0.12486325988435693</v>
      </c>
      <c r="AH46" s="122">
        <f t="shared" si="11"/>
        <v>0.12353429490505344</v>
      </c>
      <c r="AI46" s="206">
        <f t="shared" si="12"/>
        <v>0.10000000000000009</v>
      </c>
      <c r="AJ46" s="57"/>
      <c r="AK46" s="122">
        <f t="shared" si="13"/>
        <v>0.1968861000038874</v>
      </c>
      <c r="AL46" s="122">
        <f t="shared" si="0"/>
        <v>0.19011502637138958</v>
      </c>
      <c r="AM46" s="206">
        <f t="shared" si="14"/>
        <v>0.70000000000000062</v>
      </c>
      <c r="AN46" s="202">
        <v>0</v>
      </c>
    </row>
    <row r="47" spans="2:40" s="51" customFormat="1" ht="13.5" customHeight="1">
      <c r="B47" s="54">
        <v>43</v>
      </c>
      <c r="C47" s="96" t="s">
        <v>9</v>
      </c>
      <c r="D47" s="102">
        <v>29</v>
      </c>
      <c r="E47" s="103">
        <v>6</v>
      </c>
      <c r="F47" s="55">
        <f t="shared" si="1"/>
        <v>0.20689655172413793</v>
      </c>
      <c r="G47" s="102">
        <v>184</v>
      </c>
      <c r="H47" s="103">
        <v>25</v>
      </c>
      <c r="I47" s="55">
        <f t="shared" si="2"/>
        <v>0.1358695652173913</v>
      </c>
      <c r="J47" s="102">
        <v>10511</v>
      </c>
      <c r="K47" s="103">
        <v>3168</v>
      </c>
      <c r="L47" s="55">
        <f t="shared" si="3"/>
        <v>0.30139853486823326</v>
      </c>
      <c r="M47" s="102">
        <v>10725</v>
      </c>
      <c r="N47" s="103">
        <v>2885</v>
      </c>
      <c r="O47" s="55">
        <f t="shared" si="4"/>
        <v>0.26899766899766897</v>
      </c>
      <c r="P47" s="102">
        <v>6198</v>
      </c>
      <c r="Q47" s="103">
        <v>1102</v>
      </c>
      <c r="R47" s="55">
        <f t="shared" si="5"/>
        <v>0.17779929009357856</v>
      </c>
      <c r="S47" s="102">
        <v>2632</v>
      </c>
      <c r="T47" s="103">
        <v>298</v>
      </c>
      <c r="U47" s="55">
        <f t="shared" si="6"/>
        <v>0.11322188449848024</v>
      </c>
      <c r="V47" s="102">
        <v>883</v>
      </c>
      <c r="W47" s="103">
        <v>38</v>
      </c>
      <c r="X47" s="55">
        <f t="shared" si="7"/>
        <v>4.3035107587768968E-2</v>
      </c>
      <c r="Y47" s="102">
        <f t="shared" si="8"/>
        <v>31162</v>
      </c>
      <c r="Z47" s="103">
        <f t="shared" si="8"/>
        <v>7522</v>
      </c>
      <c r="AA47" s="55">
        <f t="shared" si="9"/>
        <v>0.241383736602272</v>
      </c>
      <c r="AB47" s="57"/>
      <c r="AC47" s="96" t="s">
        <v>33</v>
      </c>
      <c r="AD47" s="150">
        <f t="shared" si="10"/>
        <v>0.35018382352941174</v>
      </c>
      <c r="AF47" s="48" t="str">
        <f>INDEX($AC$5:$AC$47,MATCH(AG47,AD$5:AD$47,0))</f>
        <v>岬町</v>
      </c>
      <c r="AG47" s="122">
        <f t="shared" si="16"/>
        <v>0.10152990264255911</v>
      </c>
      <c r="AH47" s="122">
        <f t="shared" si="11"/>
        <v>9.7227097227097228E-2</v>
      </c>
      <c r="AI47" s="206">
        <f t="shared" si="12"/>
        <v>0.49999999999999906</v>
      </c>
      <c r="AJ47" s="57"/>
      <c r="AK47" s="122">
        <f t="shared" si="13"/>
        <v>0.1968861000038874</v>
      </c>
      <c r="AL47" s="122">
        <f t="shared" si="0"/>
        <v>0.19011502637138958</v>
      </c>
      <c r="AM47" s="206">
        <f t="shared" si="14"/>
        <v>0.70000000000000062</v>
      </c>
      <c r="AN47" s="202">
        <v>999</v>
      </c>
    </row>
    <row r="48" spans="2:40" s="51" customFormat="1" ht="13.5" customHeight="1">
      <c r="B48" s="54">
        <v>44</v>
      </c>
      <c r="C48" s="96" t="s">
        <v>21</v>
      </c>
      <c r="D48" s="102">
        <v>13</v>
      </c>
      <c r="E48" s="103">
        <v>2</v>
      </c>
      <c r="F48" s="55">
        <f t="shared" si="1"/>
        <v>0.15384615384615385</v>
      </c>
      <c r="G48" s="102">
        <v>88</v>
      </c>
      <c r="H48" s="103">
        <v>9</v>
      </c>
      <c r="I48" s="55">
        <f t="shared" si="2"/>
        <v>0.10227272727272728</v>
      </c>
      <c r="J48" s="102">
        <v>11500</v>
      </c>
      <c r="K48" s="103">
        <v>3486</v>
      </c>
      <c r="L48" s="55">
        <f t="shared" si="3"/>
        <v>0.3031304347826087</v>
      </c>
      <c r="M48" s="102">
        <v>12387</v>
      </c>
      <c r="N48" s="103">
        <v>3242</v>
      </c>
      <c r="O48" s="55">
        <f t="shared" si="4"/>
        <v>0.2617260030677323</v>
      </c>
      <c r="P48" s="102">
        <v>7127</v>
      </c>
      <c r="Q48" s="103">
        <v>1396</v>
      </c>
      <c r="R48" s="55">
        <f t="shared" si="5"/>
        <v>0.19587484214957204</v>
      </c>
      <c r="S48" s="102">
        <v>2781</v>
      </c>
      <c r="T48" s="103">
        <v>392</v>
      </c>
      <c r="U48" s="55">
        <f t="shared" si="6"/>
        <v>0.14095649047105357</v>
      </c>
      <c r="V48" s="102">
        <v>900</v>
      </c>
      <c r="W48" s="103">
        <v>82</v>
      </c>
      <c r="X48" s="55">
        <f t="shared" si="7"/>
        <v>9.1111111111111115E-2</v>
      </c>
      <c r="Y48" s="102">
        <f t="shared" si="8"/>
        <v>34796</v>
      </c>
      <c r="Z48" s="103">
        <f t="shared" si="8"/>
        <v>8609</v>
      </c>
      <c r="AA48" s="55">
        <f t="shared" si="9"/>
        <v>0.24741349580411542</v>
      </c>
      <c r="AB48" s="57"/>
      <c r="AC48" s="208"/>
      <c r="AD48" s="57"/>
      <c r="AF48" s="4"/>
      <c r="AG48" s="148"/>
      <c r="AH48" s="148"/>
      <c r="AI48" s="148"/>
      <c r="AJ48" s="57"/>
      <c r="AK48" s="148"/>
      <c r="AL48" s="148"/>
      <c r="AM48" s="148"/>
      <c r="AN48" s="149"/>
    </row>
    <row r="49" spans="2:42" s="51" customFormat="1" ht="13.5" customHeight="1">
      <c r="B49" s="54">
        <v>45</v>
      </c>
      <c r="C49" s="96" t="s">
        <v>47</v>
      </c>
      <c r="D49" s="102">
        <v>39</v>
      </c>
      <c r="E49" s="103">
        <v>10</v>
      </c>
      <c r="F49" s="55">
        <f t="shared" si="1"/>
        <v>0.25641025641025639</v>
      </c>
      <c r="G49" s="102">
        <v>130</v>
      </c>
      <c r="H49" s="103">
        <v>10</v>
      </c>
      <c r="I49" s="55">
        <f t="shared" si="2"/>
        <v>7.6923076923076927E-2</v>
      </c>
      <c r="J49" s="102">
        <v>3789</v>
      </c>
      <c r="K49" s="103">
        <v>887</v>
      </c>
      <c r="L49" s="55">
        <f t="shared" si="3"/>
        <v>0.23409870678279229</v>
      </c>
      <c r="M49" s="102">
        <v>4092</v>
      </c>
      <c r="N49" s="103">
        <v>735</v>
      </c>
      <c r="O49" s="55">
        <f t="shared" si="4"/>
        <v>0.17961876832844575</v>
      </c>
      <c r="P49" s="102">
        <v>2513</v>
      </c>
      <c r="Q49" s="103">
        <v>277</v>
      </c>
      <c r="R49" s="55">
        <f t="shared" si="5"/>
        <v>0.11022682053322722</v>
      </c>
      <c r="S49" s="102">
        <v>1063</v>
      </c>
      <c r="T49" s="103">
        <v>78</v>
      </c>
      <c r="U49" s="55">
        <f t="shared" si="6"/>
        <v>7.337723424270931E-2</v>
      </c>
      <c r="V49" s="102">
        <v>279</v>
      </c>
      <c r="W49" s="103">
        <v>15</v>
      </c>
      <c r="X49" s="55">
        <f t="shared" si="7"/>
        <v>5.3763440860215055E-2</v>
      </c>
      <c r="Y49" s="102">
        <f t="shared" si="8"/>
        <v>11905</v>
      </c>
      <c r="Z49" s="103">
        <f t="shared" si="8"/>
        <v>2012</v>
      </c>
      <c r="AA49" s="55">
        <f t="shared" si="9"/>
        <v>0.16900461990760185</v>
      </c>
      <c r="AB49" s="57"/>
      <c r="AC49" s="208"/>
      <c r="AD49" s="57"/>
      <c r="AF49" s="4"/>
      <c r="AG49" s="148"/>
      <c r="AH49" s="148"/>
      <c r="AI49" s="148"/>
      <c r="AJ49" s="57"/>
      <c r="AK49" s="148"/>
      <c r="AL49" s="148"/>
      <c r="AM49" s="148"/>
      <c r="AN49" s="149"/>
    </row>
    <row r="50" spans="2:42" s="51" customFormat="1" ht="13.5" customHeight="1">
      <c r="B50" s="54">
        <v>46</v>
      </c>
      <c r="C50" s="96" t="s">
        <v>25</v>
      </c>
      <c r="D50" s="102">
        <v>23</v>
      </c>
      <c r="E50" s="103">
        <v>5</v>
      </c>
      <c r="F50" s="55">
        <f t="shared" si="1"/>
        <v>0.21739130434782608</v>
      </c>
      <c r="G50" s="102">
        <v>118</v>
      </c>
      <c r="H50" s="103">
        <v>18</v>
      </c>
      <c r="I50" s="55">
        <f t="shared" si="2"/>
        <v>0.15254237288135594</v>
      </c>
      <c r="J50" s="102">
        <v>4865</v>
      </c>
      <c r="K50" s="103">
        <v>1683</v>
      </c>
      <c r="L50" s="55">
        <f t="shared" si="3"/>
        <v>0.3459403905447071</v>
      </c>
      <c r="M50" s="102">
        <v>5085</v>
      </c>
      <c r="N50" s="103">
        <v>1511</v>
      </c>
      <c r="O50" s="55">
        <f t="shared" si="4"/>
        <v>0.29714847590953786</v>
      </c>
      <c r="P50" s="102">
        <v>3158</v>
      </c>
      <c r="Q50" s="103">
        <v>766</v>
      </c>
      <c r="R50" s="55">
        <f t="shared" si="5"/>
        <v>0.24255858138062064</v>
      </c>
      <c r="S50" s="102">
        <v>1302</v>
      </c>
      <c r="T50" s="103">
        <v>208</v>
      </c>
      <c r="U50" s="55">
        <f t="shared" si="6"/>
        <v>0.1597542242703533</v>
      </c>
      <c r="V50" s="102">
        <v>461</v>
      </c>
      <c r="W50" s="103">
        <v>48</v>
      </c>
      <c r="X50" s="55">
        <f t="shared" si="7"/>
        <v>0.10412147505422993</v>
      </c>
      <c r="Y50" s="102">
        <f t="shared" si="8"/>
        <v>15012</v>
      </c>
      <c r="Z50" s="103">
        <f t="shared" si="8"/>
        <v>4239</v>
      </c>
      <c r="AA50" s="55">
        <f t="shared" si="9"/>
        <v>0.28237410071942448</v>
      </c>
      <c r="AB50" s="57"/>
      <c r="AC50" s="208"/>
      <c r="AD50" s="57"/>
      <c r="AF50" s="4"/>
      <c r="AG50" s="148"/>
      <c r="AH50" s="148"/>
      <c r="AI50" s="148"/>
      <c r="AJ50" s="57"/>
      <c r="AK50" s="148"/>
      <c r="AL50" s="148"/>
      <c r="AM50" s="148"/>
      <c r="AN50" s="149"/>
    </row>
    <row r="51" spans="2:42" s="51" customFormat="1" ht="13.5" customHeight="1">
      <c r="B51" s="54">
        <v>47</v>
      </c>
      <c r="C51" s="96" t="s">
        <v>15</v>
      </c>
      <c r="D51" s="102">
        <v>31</v>
      </c>
      <c r="E51" s="103">
        <v>11</v>
      </c>
      <c r="F51" s="55">
        <f t="shared" si="1"/>
        <v>0.35483870967741937</v>
      </c>
      <c r="G51" s="102">
        <v>161</v>
      </c>
      <c r="H51" s="103">
        <v>42</v>
      </c>
      <c r="I51" s="55">
        <f t="shared" si="2"/>
        <v>0.2608695652173913</v>
      </c>
      <c r="J51" s="102">
        <v>11086</v>
      </c>
      <c r="K51" s="103">
        <v>3577</v>
      </c>
      <c r="L51" s="55">
        <f t="shared" si="3"/>
        <v>0.32265920981418006</v>
      </c>
      <c r="M51" s="102">
        <v>11233</v>
      </c>
      <c r="N51" s="103">
        <v>3088</v>
      </c>
      <c r="O51" s="55">
        <f t="shared" si="4"/>
        <v>0.27490429983085551</v>
      </c>
      <c r="P51" s="102">
        <v>6028</v>
      </c>
      <c r="Q51" s="103">
        <v>1305</v>
      </c>
      <c r="R51" s="55">
        <f t="shared" si="5"/>
        <v>0.21648971466489714</v>
      </c>
      <c r="S51" s="102">
        <v>2231</v>
      </c>
      <c r="T51" s="103">
        <v>296</v>
      </c>
      <c r="U51" s="55">
        <f t="shared" si="6"/>
        <v>0.13267593007619902</v>
      </c>
      <c r="V51" s="102">
        <v>657</v>
      </c>
      <c r="W51" s="103">
        <v>48</v>
      </c>
      <c r="X51" s="55">
        <f t="shared" si="7"/>
        <v>7.3059360730593603E-2</v>
      </c>
      <c r="Y51" s="102">
        <f t="shared" si="8"/>
        <v>31427</v>
      </c>
      <c r="Z51" s="103">
        <f t="shared" si="8"/>
        <v>8367</v>
      </c>
      <c r="AA51" s="55">
        <f t="shared" si="9"/>
        <v>0.26623603907468102</v>
      </c>
      <c r="AB51" s="57"/>
      <c r="AC51" s="208"/>
      <c r="AD51" s="57"/>
      <c r="AF51" s="4"/>
      <c r="AG51" s="148"/>
      <c r="AH51" s="148"/>
      <c r="AI51" s="148"/>
      <c r="AJ51" s="57"/>
      <c r="AK51" s="148"/>
      <c r="AL51" s="148"/>
      <c r="AM51" s="148"/>
      <c r="AN51" s="149"/>
    </row>
    <row r="52" spans="2:42" s="51" customFormat="1" ht="13.5" customHeight="1">
      <c r="B52" s="54">
        <v>48</v>
      </c>
      <c r="C52" s="96" t="s">
        <v>26</v>
      </c>
      <c r="D52" s="102">
        <v>8</v>
      </c>
      <c r="E52" s="103">
        <v>2</v>
      </c>
      <c r="F52" s="55">
        <f t="shared" si="1"/>
        <v>0.25</v>
      </c>
      <c r="G52" s="102">
        <v>75</v>
      </c>
      <c r="H52" s="103">
        <v>14</v>
      </c>
      <c r="I52" s="55">
        <f t="shared" si="2"/>
        <v>0.18666666666666668</v>
      </c>
      <c r="J52" s="102">
        <v>5706</v>
      </c>
      <c r="K52" s="103">
        <v>1998</v>
      </c>
      <c r="L52" s="55">
        <f t="shared" si="3"/>
        <v>0.35015772870662459</v>
      </c>
      <c r="M52" s="102">
        <v>5645</v>
      </c>
      <c r="N52" s="103">
        <v>1737</v>
      </c>
      <c r="O52" s="55">
        <f t="shared" si="4"/>
        <v>0.30770593445527017</v>
      </c>
      <c r="P52" s="102">
        <v>3328</v>
      </c>
      <c r="Q52" s="103">
        <v>686</v>
      </c>
      <c r="R52" s="55">
        <f t="shared" si="5"/>
        <v>0.20612980769230768</v>
      </c>
      <c r="S52" s="102">
        <v>1539</v>
      </c>
      <c r="T52" s="103">
        <v>183</v>
      </c>
      <c r="U52" s="55">
        <f t="shared" si="6"/>
        <v>0.1189083820662768</v>
      </c>
      <c r="V52" s="102">
        <v>510</v>
      </c>
      <c r="W52" s="103">
        <v>34</v>
      </c>
      <c r="X52" s="55">
        <f t="shared" si="7"/>
        <v>6.6666666666666666E-2</v>
      </c>
      <c r="Y52" s="102">
        <f t="shared" si="8"/>
        <v>16811</v>
      </c>
      <c r="Z52" s="103">
        <f t="shared" si="8"/>
        <v>4654</v>
      </c>
      <c r="AA52" s="55">
        <f t="shared" si="9"/>
        <v>0.27684254357266075</v>
      </c>
      <c r="AB52" s="57"/>
      <c r="AC52" s="208"/>
      <c r="AD52" s="57"/>
      <c r="AF52" s="4"/>
      <c r="AG52" s="148"/>
      <c r="AH52" s="4"/>
      <c r="AI52" s="148"/>
      <c r="AJ52" s="148"/>
      <c r="AK52" s="148"/>
      <c r="AL52" s="57"/>
      <c r="AM52" s="148"/>
      <c r="AN52" s="148"/>
      <c r="AO52" s="148"/>
      <c r="AP52" s="149"/>
    </row>
    <row r="53" spans="2:42" s="51" customFormat="1" ht="13.5" customHeight="1">
      <c r="B53" s="54">
        <v>49</v>
      </c>
      <c r="C53" s="96" t="s">
        <v>27</v>
      </c>
      <c r="D53" s="102">
        <v>8</v>
      </c>
      <c r="E53" s="103">
        <v>0</v>
      </c>
      <c r="F53" s="55">
        <f t="shared" si="1"/>
        <v>0</v>
      </c>
      <c r="G53" s="102">
        <v>32</v>
      </c>
      <c r="H53" s="103">
        <v>5</v>
      </c>
      <c r="I53" s="55">
        <f t="shared" si="2"/>
        <v>0.15625</v>
      </c>
      <c r="J53" s="102">
        <v>5609</v>
      </c>
      <c r="K53" s="103">
        <v>1228</v>
      </c>
      <c r="L53" s="55">
        <f t="shared" si="3"/>
        <v>0.21893385630237119</v>
      </c>
      <c r="M53" s="102">
        <v>6310</v>
      </c>
      <c r="N53" s="103">
        <v>966</v>
      </c>
      <c r="O53" s="55">
        <f t="shared" si="4"/>
        <v>0.15309033280507131</v>
      </c>
      <c r="P53" s="102">
        <v>3392</v>
      </c>
      <c r="Q53" s="103">
        <v>360</v>
      </c>
      <c r="R53" s="55">
        <f t="shared" si="5"/>
        <v>0.10613207547169812</v>
      </c>
      <c r="S53" s="102">
        <v>1315</v>
      </c>
      <c r="T53" s="103">
        <v>95</v>
      </c>
      <c r="U53" s="55">
        <f t="shared" si="6"/>
        <v>7.2243346007604556E-2</v>
      </c>
      <c r="V53" s="102">
        <v>391</v>
      </c>
      <c r="W53" s="103">
        <v>9</v>
      </c>
      <c r="X53" s="55">
        <f t="shared" si="7"/>
        <v>2.3017902813299233E-2</v>
      </c>
      <c r="Y53" s="102">
        <f t="shared" si="8"/>
        <v>17057</v>
      </c>
      <c r="Z53" s="103">
        <f t="shared" si="8"/>
        <v>2663</v>
      </c>
      <c r="AA53" s="55">
        <f t="shared" si="9"/>
        <v>0.15612358562467021</v>
      </c>
      <c r="AB53" s="57"/>
      <c r="AC53" s="208"/>
      <c r="AD53" s="57"/>
      <c r="AF53" s="4"/>
      <c r="AG53" s="148"/>
      <c r="AH53" s="4"/>
      <c r="AI53" s="148"/>
      <c r="AJ53" s="148"/>
      <c r="AK53" s="148"/>
      <c r="AL53" s="57"/>
      <c r="AM53" s="148"/>
      <c r="AN53" s="148"/>
      <c r="AO53" s="148"/>
      <c r="AP53" s="149"/>
    </row>
    <row r="54" spans="2:42" s="51" customFormat="1" ht="13.5" customHeight="1">
      <c r="B54" s="54">
        <v>50</v>
      </c>
      <c r="C54" s="96" t="s">
        <v>16</v>
      </c>
      <c r="D54" s="102">
        <v>13</v>
      </c>
      <c r="E54" s="103">
        <v>2</v>
      </c>
      <c r="F54" s="55">
        <f t="shared" si="1"/>
        <v>0.15384615384615385</v>
      </c>
      <c r="G54" s="102">
        <v>118</v>
      </c>
      <c r="H54" s="103">
        <v>20</v>
      </c>
      <c r="I54" s="55">
        <f t="shared" si="2"/>
        <v>0.16949152542372881</v>
      </c>
      <c r="J54" s="102">
        <v>5130</v>
      </c>
      <c r="K54" s="103">
        <v>1337</v>
      </c>
      <c r="L54" s="55">
        <f t="shared" si="3"/>
        <v>0.26062378167641326</v>
      </c>
      <c r="M54" s="102">
        <v>5588</v>
      </c>
      <c r="N54" s="103">
        <v>1249</v>
      </c>
      <c r="O54" s="55">
        <f t="shared" si="4"/>
        <v>0.22351467430207589</v>
      </c>
      <c r="P54" s="102">
        <v>2876</v>
      </c>
      <c r="Q54" s="103">
        <v>489</v>
      </c>
      <c r="R54" s="55">
        <f t="shared" si="5"/>
        <v>0.17002781641168288</v>
      </c>
      <c r="S54" s="102">
        <v>1092</v>
      </c>
      <c r="T54" s="103">
        <v>143</v>
      </c>
      <c r="U54" s="55">
        <f t="shared" si="6"/>
        <v>0.13095238095238096</v>
      </c>
      <c r="V54" s="102">
        <v>306</v>
      </c>
      <c r="W54" s="103">
        <v>20</v>
      </c>
      <c r="X54" s="55">
        <f t="shared" si="7"/>
        <v>6.535947712418301E-2</v>
      </c>
      <c r="Y54" s="102">
        <f t="shared" si="8"/>
        <v>15123</v>
      </c>
      <c r="Z54" s="103">
        <f t="shared" si="8"/>
        <v>3260</v>
      </c>
      <c r="AA54" s="55">
        <f t="shared" si="9"/>
        <v>0.2155656946373074</v>
      </c>
      <c r="AB54" s="57"/>
      <c r="AC54" s="208"/>
      <c r="AD54" s="57"/>
      <c r="AF54" s="4"/>
      <c r="AG54" s="148"/>
      <c r="AH54" s="4"/>
      <c r="AI54" s="148"/>
      <c r="AJ54" s="148"/>
      <c r="AK54" s="148"/>
      <c r="AL54" s="57"/>
      <c r="AM54" s="148"/>
      <c r="AN54" s="148"/>
      <c r="AO54" s="148"/>
      <c r="AP54" s="149"/>
    </row>
    <row r="55" spans="2:42" s="51" customFormat="1" ht="13.5" customHeight="1">
      <c r="B55" s="54">
        <v>51</v>
      </c>
      <c r="C55" s="96" t="s">
        <v>48</v>
      </c>
      <c r="D55" s="102">
        <v>31</v>
      </c>
      <c r="E55" s="103">
        <v>6</v>
      </c>
      <c r="F55" s="55">
        <f t="shared" si="1"/>
        <v>0.19354838709677419</v>
      </c>
      <c r="G55" s="102">
        <v>132</v>
      </c>
      <c r="H55" s="103">
        <v>21</v>
      </c>
      <c r="I55" s="55">
        <f t="shared" si="2"/>
        <v>0.15909090909090909</v>
      </c>
      <c r="J55" s="102">
        <v>6821</v>
      </c>
      <c r="K55" s="103">
        <v>2517</v>
      </c>
      <c r="L55" s="55">
        <f t="shared" si="3"/>
        <v>0.36900747690954405</v>
      </c>
      <c r="M55" s="102">
        <v>6715</v>
      </c>
      <c r="N55" s="103">
        <v>2214</v>
      </c>
      <c r="O55" s="55">
        <f t="shared" si="4"/>
        <v>0.32970960536113181</v>
      </c>
      <c r="P55" s="102">
        <v>3838</v>
      </c>
      <c r="Q55" s="103">
        <v>1043</v>
      </c>
      <c r="R55" s="55">
        <f t="shared" si="5"/>
        <v>0.27175612298071911</v>
      </c>
      <c r="S55" s="102">
        <v>1569</v>
      </c>
      <c r="T55" s="103">
        <v>290</v>
      </c>
      <c r="U55" s="55">
        <f t="shared" si="6"/>
        <v>0.18483110261312938</v>
      </c>
      <c r="V55" s="102">
        <v>567</v>
      </c>
      <c r="W55" s="103">
        <v>66</v>
      </c>
      <c r="X55" s="55">
        <f t="shared" si="7"/>
        <v>0.1164021164021164</v>
      </c>
      <c r="Y55" s="102">
        <f t="shared" si="8"/>
        <v>19673</v>
      </c>
      <c r="Z55" s="103">
        <f t="shared" si="8"/>
        <v>6157</v>
      </c>
      <c r="AA55" s="55">
        <f t="shared" si="9"/>
        <v>0.31296701062369747</v>
      </c>
      <c r="AB55" s="57"/>
      <c r="AC55" s="208"/>
      <c r="AD55" s="57"/>
      <c r="AF55" s="4"/>
      <c r="AG55" s="148"/>
      <c r="AH55" s="4"/>
      <c r="AI55" s="148"/>
      <c r="AJ55" s="148"/>
      <c r="AK55" s="148"/>
      <c r="AL55" s="57"/>
      <c r="AM55" s="148"/>
      <c r="AN55" s="148"/>
      <c r="AO55" s="148"/>
      <c r="AP55" s="149"/>
    </row>
    <row r="56" spans="2:42" s="51" customFormat="1" ht="13.5" customHeight="1">
      <c r="B56" s="54">
        <v>52</v>
      </c>
      <c r="C56" s="96" t="s">
        <v>4</v>
      </c>
      <c r="D56" s="102">
        <v>6</v>
      </c>
      <c r="E56" s="103">
        <v>0</v>
      </c>
      <c r="F56" s="55">
        <f t="shared" si="1"/>
        <v>0</v>
      </c>
      <c r="G56" s="102">
        <v>17</v>
      </c>
      <c r="H56" s="103">
        <v>4</v>
      </c>
      <c r="I56" s="55">
        <f t="shared" si="2"/>
        <v>0.23529411764705882</v>
      </c>
      <c r="J56" s="102">
        <v>5448</v>
      </c>
      <c r="K56" s="103">
        <v>1874</v>
      </c>
      <c r="L56" s="55">
        <f t="shared" si="3"/>
        <v>0.34397944199706315</v>
      </c>
      <c r="M56" s="102">
        <v>5524</v>
      </c>
      <c r="N56" s="103">
        <v>1619</v>
      </c>
      <c r="O56" s="55">
        <f t="shared" si="4"/>
        <v>0.2930847212165098</v>
      </c>
      <c r="P56" s="102">
        <v>3196</v>
      </c>
      <c r="Q56" s="103">
        <v>693</v>
      </c>
      <c r="R56" s="55">
        <f t="shared" si="5"/>
        <v>0.21683354192740925</v>
      </c>
      <c r="S56" s="102">
        <v>1537</v>
      </c>
      <c r="T56" s="103">
        <v>205</v>
      </c>
      <c r="U56" s="55">
        <f t="shared" si="6"/>
        <v>0.13337670787247885</v>
      </c>
      <c r="V56" s="102">
        <v>518</v>
      </c>
      <c r="W56" s="103">
        <v>32</v>
      </c>
      <c r="X56" s="55">
        <f t="shared" si="7"/>
        <v>6.1776061776061778E-2</v>
      </c>
      <c r="Y56" s="102">
        <f t="shared" si="8"/>
        <v>16246</v>
      </c>
      <c r="Z56" s="103">
        <f t="shared" si="8"/>
        <v>4427</v>
      </c>
      <c r="AA56" s="55">
        <f t="shared" si="9"/>
        <v>0.27249784562353813</v>
      </c>
      <c r="AB56" s="57"/>
      <c r="AC56" s="208"/>
      <c r="AD56" s="57"/>
      <c r="AF56" s="4"/>
      <c r="AG56" s="148"/>
      <c r="AH56" s="4"/>
      <c r="AI56" s="148"/>
      <c r="AJ56" s="148"/>
      <c r="AK56" s="148"/>
      <c r="AL56" s="57"/>
      <c r="AM56" s="148"/>
      <c r="AN56" s="148"/>
      <c r="AO56" s="148"/>
      <c r="AP56" s="149"/>
    </row>
    <row r="57" spans="2:42" s="51" customFormat="1" ht="13.5" customHeight="1">
      <c r="B57" s="54">
        <v>53</v>
      </c>
      <c r="C57" s="96" t="s">
        <v>22</v>
      </c>
      <c r="D57" s="102">
        <v>25</v>
      </c>
      <c r="E57" s="103">
        <v>5</v>
      </c>
      <c r="F57" s="55">
        <f t="shared" si="1"/>
        <v>0.2</v>
      </c>
      <c r="G57" s="102">
        <v>65</v>
      </c>
      <c r="H57" s="103">
        <v>5</v>
      </c>
      <c r="I57" s="55">
        <f t="shared" si="2"/>
        <v>7.6923076923076927E-2</v>
      </c>
      <c r="J57" s="102">
        <v>3051</v>
      </c>
      <c r="K57" s="103">
        <v>801</v>
      </c>
      <c r="L57" s="55">
        <f t="shared" si="3"/>
        <v>0.26253687315634217</v>
      </c>
      <c r="M57" s="102">
        <v>3259</v>
      </c>
      <c r="N57" s="103">
        <v>732</v>
      </c>
      <c r="O57" s="55">
        <f t="shared" si="4"/>
        <v>0.22460877569806689</v>
      </c>
      <c r="P57" s="102">
        <v>1864</v>
      </c>
      <c r="Q57" s="103">
        <v>275</v>
      </c>
      <c r="R57" s="55">
        <f t="shared" si="5"/>
        <v>0.14753218884120173</v>
      </c>
      <c r="S57" s="102">
        <v>714</v>
      </c>
      <c r="T57" s="103">
        <v>97</v>
      </c>
      <c r="U57" s="55">
        <f t="shared" si="6"/>
        <v>0.13585434173669467</v>
      </c>
      <c r="V57" s="102">
        <v>239</v>
      </c>
      <c r="W57" s="103">
        <v>23</v>
      </c>
      <c r="X57" s="55">
        <f t="shared" si="7"/>
        <v>9.6234309623430964E-2</v>
      </c>
      <c r="Y57" s="102">
        <f t="shared" si="8"/>
        <v>9217</v>
      </c>
      <c r="Z57" s="103">
        <f t="shared" si="8"/>
        <v>1938</v>
      </c>
      <c r="AA57" s="55">
        <f t="shared" si="9"/>
        <v>0.21026364326787458</v>
      </c>
      <c r="AB57" s="57"/>
      <c r="AC57" s="208"/>
      <c r="AD57" s="57"/>
      <c r="AF57" s="4"/>
      <c r="AG57" s="148"/>
      <c r="AH57" s="4"/>
      <c r="AI57" s="148"/>
      <c r="AJ57" s="148"/>
      <c r="AK57" s="148"/>
      <c r="AL57" s="57"/>
      <c r="AM57" s="148"/>
      <c r="AN57" s="148"/>
      <c r="AO57" s="148"/>
      <c r="AP57" s="149"/>
    </row>
    <row r="58" spans="2:42" s="51" customFormat="1" ht="13.5" customHeight="1">
      <c r="B58" s="54">
        <v>54</v>
      </c>
      <c r="C58" s="96" t="s">
        <v>28</v>
      </c>
      <c r="D58" s="102">
        <v>40</v>
      </c>
      <c r="E58" s="103">
        <v>5</v>
      </c>
      <c r="F58" s="55">
        <f t="shared" si="1"/>
        <v>0.125</v>
      </c>
      <c r="G58" s="102">
        <v>118</v>
      </c>
      <c r="H58" s="103">
        <v>19</v>
      </c>
      <c r="I58" s="55">
        <f t="shared" si="2"/>
        <v>0.16101694915254236</v>
      </c>
      <c r="J58" s="102">
        <v>5062</v>
      </c>
      <c r="K58" s="103">
        <v>1820</v>
      </c>
      <c r="L58" s="55">
        <f t="shared" si="3"/>
        <v>0.35954168312919793</v>
      </c>
      <c r="M58" s="102">
        <v>5234</v>
      </c>
      <c r="N58" s="103">
        <v>1702</v>
      </c>
      <c r="O58" s="55">
        <f t="shared" si="4"/>
        <v>0.32518150554069547</v>
      </c>
      <c r="P58" s="102">
        <v>3097</v>
      </c>
      <c r="Q58" s="103">
        <v>706</v>
      </c>
      <c r="R58" s="55">
        <f t="shared" si="5"/>
        <v>0.22796254439780433</v>
      </c>
      <c r="S58" s="102">
        <v>1320</v>
      </c>
      <c r="T58" s="103">
        <v>197</v>
      </c>
      <c r="U58" s="55">
        <f t="shared" si="6"/>
        <v>0.14924242424242423</v>
      </c>
      <c r="V58" s="102">
        <v>408</v>
      </c>
      <c r="W58" s="103">
        <v>34</v>
      </c>
      <c r="X58" s="55">
        <f t="shared" si="7"/>
        <v>8.3333333333333329E-2</v>
      </c>
      <c r="Y58" s="102">
        <f t="shared" si="8"/>
        <v>15279</v>
      </c>
      <c r="Z58" s="103">
        <f t="shared" si="8"/>
        <v>4483</v>
      </c>
      <c r="AA58" s="55">
        <f t="shared" si="9"/>
        <v>0.29340925453236466</v>
      </c>
      <c r="AB58" s="57"/>
      <c r="AC58" s="208"/>
      <c r="AD58" s="57"/>
      <c r="AF58" s="4"/>
      <c r="AG58" s="148"/>
      <c r="AH58" s="4"/>
      <c r="AI58" s="148"/>
      <c r="AJ58" s="148"/>
      <c r="AK58" s="148"/>
      <c r="AL58" s="57"/>
      <c r="AM58" s="148"/>
      <c r="AN58" s="148"/>
      <c r="AO58" s="148"/>
      <c r="AP58" s="149"/>
    </row>
    <row r="59" spans="2:42" s="51" customFormat="1" ht="13.5" customHeight="1">
      <c r="B59" s="54">
        <v>55</v>
      </c>
      <c r="C59" s="96" t="s">
        <v>17</v>
      </c>
      <c r="D59" s="102">
        <v>17</v>
      </c>
      <c r="E59" s="103">
        <v>3</v>
      </c>
      <c r="F59" s="55">
        <f t="shared" si="1"/>
        <v>0.17647058823529413</v>
      </c>
      <c r="G59" s="102">
        <v>76</v>
      </c>
      <c r="H59" s="103">
        <v>10</v>
      </c>
      <c r="I59" s="55">
        <f t="shared" si="2"/>
        <v>0.13157894736842105</v>
      </c>
      <c r="J59" s="102">
        <v>5283</v>
      </c>
      <c r="K59" s="103">
        <v>1526</v>
      </c>
      <c r="L59" s="55">
        <f t="shared" si="3"/>
        <v>0.2888510316108272</v>
      </c>
      <c r="M59" s="102">
        <v>5979</v>
      </c>
      <c r="N59" s="103">
        <v>1650</v>
      </c>
      <c r="O59" s="55">
        <f t="shared" si="4"/>
        <v>0.27596588058203714</v>
      </c>
      <c r="P59" s="102">
        <v>3184</v>
      </c>
      <c r="Q59" s="103">
        <v>641</v>
      </c>
      <c r="R59" s="55">
        <f t="shared" si="5"/>
        <v>0.20131909547738694</v>
      </c>
      <c r="S59" s="102">
        <v>1070</v>
      </c>
      <c r="T59" s="103">
        <v>130</v>
      </c>
      <c r="U59" s="55">
        <f t="shared" si="6"/>
        <v>0.12149532710280374</v>
      </c>
      <c r="V59" s="102">
        <v>286</v>
      </c>
      <c r="W59" s="103">
        <v>26</v>
      </c>
      <c r="X59" s="55">
        <f t="shared" si="7"/>
        <v>9.0909090909090912E-2</v>
      </c>
      <c r="Y59" s="102">
        <f t="shared" si="8"/>
        <v>15895</v>
      </c>
      <c r="Z59" s="103">
        <f t="shared" si="8"/>
        <v>3986</v>
      </c>
      <c r="AA59" s="55">
        <f t="shared" si="9"/>
        <v>0.25077068260459262</v>
      </c>
      <c r="AB59" s="57"/>
      <c r="AC59" s="208"/>
      <c r="AD59" s="57"/>
      <c r="AF59" s="4"/>
      <c r="AG59" s="148"/>
      <c r="AH59" s="4"/>
      <c r="AI59" s="148"/>
      <c r="AJ59" s="148"/>
      <c r="AK59" s="148"/>
      <c r="AL59" s="57"/>
      <c r="AM59" s="148"/>
      <c r="AN59" s="148"/>
      <c r="AO59" s="148"/>
      <c r="AP59" s="149"/>
    </row>
    <row r="60" spans="2:42" s="51" customFormat="1" ht="13.5" customHeight="1">
      <c r="B60" s="54">
        <v>56</v>
      </c>
      <c r="C60" s="96" t="s">
        <v>10</v>
      </c>
      <c r="D60" s="102">
        <v>7</v>
      </c>
      <c r="E60" s="103">
        <v>2</v>
      </c>
      <c r="F60" s="55">
        <f t="shared" si="1"/>
        <v>0.2857142857142857</v>
      </c>
      <c r="G60" s="102">
        <v>42</v>
      </c>
      <c r="H60" s="103">
        <v>3</v>
      </c>
      <c r="I60" s="55">
        <f t="shared" si="2"/>
        <v>7.1428571428571425E-2</v>
      </c>
      <c r="J60" s="102">
        <v>3620</v>
      </c>
      <c r="K60" s="103">
        <v>806</v>
      </c>
      <c r="L60" s="55">
        <f t="shared" si="3"/>
        <v>0.22265193370165745</v>
      </c>
      <c r="M60" s="102">
        <v>3597</v>
      </c>
      <c r="N60" s="103">
        <v>619</v>
      </c>
      <c r="O60" s="55">
        <f t="shared" si="4"/>
        <v>0.17208785098693355</v>
      </c>
      <c r="P60" s="102">
        <v>1819</v>
      </c>
      <c r="Q60" s="103">
        <v>201</v>
      </c>
      <c r="R60" s="55">
        <f t="shared" si="5"/>
        <v>0.11050027487630566</v>
      </c>
      <c r="S60" s="102">
        <v>681</v>
      </c>
      <c r="T60" s="103">
        <v>22</v>
      </c>
      <c r="U60" s="55">
        <f t="shared" si="6"/>
        <v>3.2305433186490456E-2</v>
      </c>
      <c r="V60" s="102">
        <v>219</v>
      </c>
      <c r="W60" s="103">
        <v>6</v>
      </c>
      <c r="X60" s="55">
        <f t="shared" si="7"/>
        <v>2.7397260273972601E-2</v>
      </c>
      <c r="Y60" s="102">
        <f t="shared" si="8"/>
        <v>9985</v>
      </c>
      <c r="Z60" s="103">
        <f t="shared" si="8"/>
        <v>1659</v>
      </c>
      <c r="AA60" s="55">
        <f t="shared" si="9"/>
        <v>0.16614922383575362</v>
      </c>
      <c r="AB60" s="57"/>
      <c r="AC60" s="208"/>
      <c r="AD60" s="57"/>
      <c r="AF60" s="4"/>
      <c r="AG60" s="148"/>
      <c r="AH60" s="4"/>
      <c r="AI60" s="148"/>
      <c r="AJ60" s="148"/>
      <c r="AK60" s="148"/>
      <c r="AL60" s="57"/>
      <c r="AM60" s="148"/>
      <c r="AN60" s="148"/>
      <c r="AO60" s="148"/>
      <c r="AP60" s="149"/>
    </row>
    <row r="61" spans="2:42" s="51" customFormat="1" ht="13.5" customHeight="1">
      <c r="B61" s="54">
        <v>57</v>
      </c>
      <c r="C61" s="96" t="s">
        <v>49</v>
      </c>
      <c r="D61" s="102">
        <v>14</v>
      </c>
      <c r="E61" s="103">
        <v>7</v>
      </c>
      <c r="F61" s="55">
        <f t="shared" si="1"/>
        <v>0.5</v>
      </c>
      <c r="G61" s="102">
        <v>41</v>
      </c>
      <c r="H61" s="103">
        <v>6</v>
      </c>
      <c r="I61" s="55">
        <f t="shared" si="2"/>
        <v>0.14634146341463414</v>
      </c>
      <c r="J61" s="102">
        <v>2270</v>
      </c>
      <c r="K61" s="103">
        <v>592</v>
      </c>
      <c r="L61" s="55">
        <f t="shared" si="3"/>
        <v>0.26079295154185023</v>
      </c>
      <c r="M61" s="102">
        <v>2486</v>
      </c>
      <c r="N61" s="103">
        <v>436</v>
      </c>
      <c r="O61" s="55">
        <f t="shared" si="4"/>
        <v>0.17538213998390989</v>
      </c>
      <c r="P61" s="102">
        <v>1545</v>
      </c>
      <c r="Q61" s="103">
        <v>212</v>
      </c>
      <c r="R61" s="55">
        <f t="shared" si="5"/>
        <v>0.13721682847896441</v>
      </c>
      <c r="S61" s="102">
        <v>693</v>
      </c>
      <c r="T61" s="103">
        <v>76</v>
      </c>
      <c r="U61" s="55">
        <f t="shared" si="6"/>
        <v>0.10966810966810966</v>
      </c>
      <c r="V61" s="102">
        <v>217</v>
      </c>
      <c r="W61" s="103">
        <v>23</v>
      </c>
      <c r="X61" s="55">
        <f t="shared" si="7"/>
        <v>0.10599078341013825</v>
      </c>
      <c r="Y61" s="102">
        <f t="shared" si="8"/>
        <v>7266</v>
      </c>
      <c r="Z61" s="103">
        <f t="shared" si="8"/>
        <v>1352</v>
      </c>
      <c r="AA61" s="55">
        <f t="shared" si="9"/>
        <v>0.18607211670795487</v>
      </c>
      <c r="AB61" s="57"/>
      <c r="AC61" s="208"/>
      <c r="AD61" s="57"/>
      <c r="AF61" s="4"/>
      <c r="AG61" s="148"/>
      <c r="AH61" s="4"/>
      <c r="AI61" s="148"/>
      <c r="AJ61" s="148"/>
      <c r="AK61" s="148"/>
      <c r="AL61" s="57"/>
      <c r="AM61" s="148"/>
      <c r="AN61" s="148"/>
      <c r="AO61" s="148"/>
      <c r="AP61" s="149"/>
    </row>
    <row r="62" spans="2:42" s="51" customFormat="1" ht="13.5" customHeight="1">
      <c r="B62" s="54">
        <v>58</v>
      </c>
      <c r="C62" s="96" t="s">
        <v>29</v>
      </c>
      <c r="D62" s="102">
        <v>5</v>
      </c>
      <c r="E62" s="103">
        <v>2</v>
      </c>
      <c r="F62" s="55">
        <f t="shared" si="1"/>
        <v>0.4</v>
      </c>
      <c r="G62" s="102">
        <v>39</v>
      </c>
      <c r="H62" s="103">
        <v>11</v>
      </c>
      <c r="I62" s="55">
        <f t="shared" si="2"/>
        <v>0.28205128205128205</v>
      </c>
      <c r="J62" s="102">
        <v>2735</v>
      </c>
      <c r="K62" s="103">
        <v>1367</v>
      </c>
      <c r="L62" s="55">
        <f t="shared" si="3"/>
        <v>0.49981718464351005</v>
      </c>
      <c r="M62" s="102">
        <v>2924</v>
      </c>
      <c r="N62" s="103">
        <v>1077</v>
      </c>
      <c r="O62" s="55">
        <f t="shared" si="4"/>
        <v>0.36833105335157318</v>
      </c>
      <c r="P62" s="102">
        <v>1772</v>
      </c>
      <c r="Q62" s="103">
        <v>527</v>
      </c>
      <c r="R62" s="55">
        <f t="shared" si="5"/>
        <v>0.29740406320541762</v>
      </c>
      <c r="S62" s="102">
        <v>771</v>
      </c>
      <c r="T62" s="103">
        <v>159</v>
      </c>
      <c r="U62" s="55">
        <f t="shared" si="6"/>
        <v>0.20622568093385213</v>
      </c>
      <c r="V62" s="102">
        <v>252</v>
      </c>
      <c r="W62" s="103">
        <v>36</v>
      </c>
      <c r="X62" s="55">
        <f t="shared" si="7"/>
        <v>0.14285714285714285</v>
      </c>
      <c r="Y62" s="102">
        <f t="shared" si="8"/>
        <v>8498</v>
      </c>
      <c r="Z62" s="103">
        <f t="shared" si="8"/>
        <v>3179</v>
      </c>
      <c r="AA62" s="55">
        <f t="shared" si="9"/>
        <v>0.37408802071075548</v>
      </c>
      <c r="AB62" s="57"/>
      <c r="AC62" s="208"/>
      <c r="AD62" s="57"/>
      <c r="AF62" s="4"/>
      <c r="AG62" s="148"/>
      <c r="AH62" s="4"/>
      <c r="AI62" s="148"/>
      <c r="AJ62" s="148"/>
      <c r="AK62" s="148"/>
      <c r="AL62" s="57"/>
      <c r="AM62" s="148"/>
      <c r="AN62" s="148"/>
      <c r="AO62" s="148"/>
      <c r="AP62" s="149"/>
    </row>
    <row r="63" spans="2:42" s="51" customFormat="1" ht="13.5" customHeight="1">
      <c r="B63" s="54">
        <v>59</v>
      </c>
      <c r="C63" s="96" t="s">
        <v>23</v>
      </c>
      <c r="D63" s="102">
        <v>27</v>
      </c>
      <c r="E63" s="103">
        <v>2</v>
      </c>
      <c r="F63" s="55">
        <f t="shared" si="1"/>
        <v>7.407407407407407E-2</v>
      </c>
      <c r="G63" s="102">
        <v>112</v>
      </c>
      <c r="H63" s="103">
        <v>25</v>
      </c>
      <c r="I63" s="55">
        <f t="shared" si="2"/>
        <v>0.22321428571428573</v>
      </c>
      <c r="J63" s="102">
        <v>20263</v>
      </c>
      <c r="K63" s="103">
        <v>4897</v>
      </c>
      <c r="L63" s="55">
        <f t="shared" si="3"/>
        <v>0.24167201302867294</v>
      </c>
      <c r="M63" s="102">
        <v>22213</v>
      </c>
      <c r="N63" s="103">
        <v>4233</v>
      </c>
      <c r="O63" s="55">
        <f t="shared" si="4"/>
        <v>0.19056408409489939</v>
      </c>
      <c r="P63" s="102">
        <v>13068</v>
      </c>
      <c r="Q63" s="103">
        <v>1743</v>
      </c>
      <c r="R63" s="55">
        <f t="shared" si="5"/>
        <v>0.13337924701561066</v>
      </c>
      <c r="S63" s="102">
        <v>4845</v>
      </c>
      <c r="T63" s="103">
        <v>368</v>
      </c>
      <c r="U63" s="55">
        <f t="shared" si="6"/>
        <v>7.5954592363261089E-2</v>
      </c>
      <c r="V63" s="102">
        <v>1486</v>
      </c>
      <c r="W63" s="103">
        <v>80</v>
      </c>
      <c r="X63" s="55">
        <f t="shared" si="7"/>
        <v>5.3835800807537013E-2</v>
      </c>
      <c r="Y63" s="102">
        <f t="shared" si="8"/>
        <v>62014</v>
      </c>
      <c r="Z63" s="103">
        <f t="shared" si="8"/>
        <v>11348</v>
      </c>
      <c r="AA63" s="55">
        <f t="shared" si="9"/>
        <v>0.1829909375302351</v>
      </c>
      <c r="AB63" s="57"/>
      <c r="AC63" s="208"/>
      <c r="AD63" s="57"/>
      <c r="AF63" s="4"/>
      <c r="AG63" s="148"/>
      <c r="AH63" s="4"/>
      <c r="AI63" s="148"/>
      <c r="AJ63" s="148"/>
      <c r="AK63" s="148"/>
      <c r="AL63" s="57"/>
      <c r="AM63" s="148"/>
      <c r="AN63" s="148"/>
      <c r="AO63" s="148"/>
      <c r="AP63" s="149"/>
    </row>
    <row r="64" spans="2:42" s="51" customFormat="1" ht="13.5" customHeight="1">
      <c r="B64" s="54">
        <v>60</v>
      </c>
      <c r="C64" s="96" t="s">
        <v>50</v>
      </c>
      <c r="D64" s="102">
        <v>21</v>
      </c>
      <c r="E64" s="103">
        <v>4</v>
      </c>
      <c r="F64" s="55">
        <f t="shared" si="1"/>
        <v>0.19047619047619047</v>
      </c>
      <c r="G64" s="102">
        <v>48</v>
      </c>
      <c r="H64" s="103">
        <v>4</v>
      </c>
      <c r="I64" s="55">
        <f t="shared" si="2"/>
        <v>8.3333333333333329E-2</v>
      </c>
      <c r="J64" s="102">
        <v>2784</v>
      </c>
      <c r="K64" s="103">
        <v>652</v>
      </c>
      <c r="L64" s="55">
        <f t="shared" si="3"/>
        <v>0.23419540229885058</v>
      </c>
      <c r="M64" s="102">
        <v>2711</v>
      </c>
      <c r="N64" s="103">
        <v>496</v>
      </c>
      <c r="O64" s="55">
        <f t="shared" si="4"/>
        <v>0.18295831796385098</v>
      </c>
      <c r="P64" s="102">
        <v>1547</v>
      </c>
      <c r="Q64" s="103">
        <v>154</v>
      </c>
      <c r="R64" s="55">
        <f t="shared" si="5"/>
        <v>9.9547511312217188E-2</v>
      </c>
      <c r="S64" s="102">
        <v>635</v>
      </c>
      <c r="T64" s="103">
        <v>39</v>
      </c>
      <c r="U64" s="55">
        <f t="shared" si="6"/>
        <v>6.1417322834645668E-2</v>
      </c>
      <c r="V64" s="102">
        <v>191</v>
      </c>
      <c r="W64" s="103">
        <v>8</v>
      </c>
      <c r="X64" s="55">
        <f t="shared" si="7"/>
        <v>4.1884816753926704E-2</v>
      </c>
      <c r="Y64" s="102">
        <f t="shared" si="8"/>
        <v>7937</v>
      </c>
      <c r="Z64" s="103">
        <f t="shared" si="8"/>
        <v>1357</v>
      </c>
      <c r="AA64" s="55">
        <f t="shared" si="9"/>
        <v>0.17097139977321407</v>
      </c>
      <c r="AB64" s="57"/>
      <c r="AC64" s="208"/>
      <c r="AD64" s="57"/>
      <c r="AF64" s="4"/>
      <c r="AG64" s="148"/>
      <c r="AH64" s="4"/>
      <c r="AI64" s="148"/>
      <c r="AJ64" s="148"/>
      <c r="AK64" s="148"/>
      <c r="AL64" s="57"/>
      <c r="AM64" s="148"/>
      <c r="AN64" s="148"/>
      <c r="AO64" s="148"/>
      <c r="AP64" s="149"/>
    </row>
    <row r="65" spans="2:42" s="51" customFormat="1" ht="13.5" customHeight="1">
      <c r="B65" s="54">
        <v>61</v>
      </c>
      <c r="C65" s="96" t="s">
        <v>18</v>
      </c>
      <c r="D65" s="102">
        <v>0</v>
      </c>
      <c r="E65" s="103">
        <v>0</v>
      </c>
      <c r="F65" s="55" t="str">
        <f t="shared" si="1"/>
        <v>-</v>
      </c>
      <c r="G65" s="102">
        <v>10</v>
      </c>
      <c r="H65" s="103">
        <v>0</v>
      </c>
      <c r="I65" s="55">
        <f t="shared" si="2"/>
        <v>0</v>
      </c>
      <c r="J65" s="102">
        <v>2519</v>
      </c>
      <c r="K65" s="103">
        <v>694</v>
      </c>
      <c r="L65" s="55">
        <f t="shared" si="3"/>
        <v>0.27550615323541089</v>
      </c>
      <c r="M65" s="102">
        <v>2441</v>
      </c>
      <c r="N65" s="103">
        <v>478</v>
      </c>
      <c r="O65" s="55">
        <f t="shared" si="4"/>
        <v>0.19582138467841048</v>
      </c>
      <c r="P65" s="102">
        <v>1275</v>
      </c>
      <c r="Q65" s="103">
        <v>223</v>
      </c>
      <c r="R65" s="55">
        <f t="shared" si="5"/>
        <v>0.17490196078431372</v>
      </c>
      <c r="S65" s="102">
        <v>480</v>
      </c>
      <c r="T65" s="103">
        <v>49</v>
      </c>
      <c r="U65" s="55">
        <f t="shared" si="6"/>
        <v>0.10208333333333333</v>
      </c>
      <c r="V65" s="102">
        <v>142</v>
      </c>
      <c r="W65" s="103">
        <v>7</v>
      </c>
      <c r="X65" s="55">
        <f t="shared" si="7"/>
        <v>4.9295774647887321E-2</v>
      </c>
      <c r="Y65" s="102">
        <f t="shared" si="8"/>
        <v>6867</v>
      </c>
      <c r="Z65" s="103">
        <f t="shared" si="8"/>
        <v>1451</v>
      </c>
      <c r="AA65" s="55">
        <f t="shared" si="9"/>
        <v>0.21130042230959661</v>
      </c>
      <c r="AB65" s="57"/>
      <c r="AC65" s="208"/>
      <c r="AD65" s="57"/>
      <c r="AF65" s="4"/>
      <c r="AG65" s="148"/>
      <c r="AH65" s="4"/>
      <c r="AI65" s="148"/>
      <c r="AJ65" s="148"/>
      <c r="AK65" s="148"/>
      <c r="AL65" s="57"/>
      <c r="AM65" s="148"/>
      <c r="AN65" s="148"/>
      <c r="AO65" s="148"/>
      <c r="AP65" s="149"/>
    </row>
    <row r="66" spans="2:42" s="51" customFormat="1" ht="13.5" customHeight="1">
      <c r="B66" s="54">
        <v>62</v>
      </c>
      <c r="C66" s="96" t="s">
        <v>19</v>
      </c>
      <c r="D66" s="102">
        <v>14</v>
      </c>
      <c r="E66" s="103">
        <v>2</v>
      </c>
      <c r="F66" s="55">
        <f t="shared" si="1"/>
        <v>0.14285714285714285</v>
      </c>
      <c r="G66" s="102">
        <v>37</v>
      </c>
      <c r="H66" s="103">
        <v>3</v>
      </c>
      <c r="I66" s="55">
        <f t="shared" si="2"/>
        <v>8.1081081081081086E-2</v>
      </c>
      <c r="J66" s="102">
        <v>3689</v>
      </c>
      <c r="K66" s="103">
        <v>788</v>
      </c>
      <c r="L66" s="55">
        <f t="shared" si="3"/>
        <v>0.21360802385470318</v>
      </c>
      <c r="M66" s="102">
        <v>3836</v>
      </c>
      <c r="N66" s="103">
        <v>649</v>
      </c>
      <c r="O66" s="55">
        <f t="shared" si="4"/>
        <v>0.16918665276329509</v>
      </c>
      <c r="P66" s="102">
        <v>1932</v>
      </c>
      <c r="Q66" s="103">
        <v>221</v>
      </c>
      <c r="R66" s="55">
        <f t="shared" si="5"/>
        <v>0.11438923395445134</v>
      </c>
      <c r="S66" s="102">
        <v>785</v>
      </c>
      <c r="T66" s="103">
        <v>55</v>
      </c>
      <c r="U66" s="55">
        <f t="shared" si="6"/>
        <v>7.0063694267515922E-2</v>
      </c>
      <c r="V66" s="102">
        <v>254</v>
      </c>
      <c r="W66" s="103">
        <v>7</v>
      </c>
      <c r="X66" s="55">
        <f t="shared" si="7"/>
        <v>2.7559055118110236E-2</v>
      </c>
      <c r="Y66" s="102">
        <f t="shared" si="8"/>
        <v>10547</v>
      </c>
      <c r="Z66" s="103">
        <f t="shared" si="8"/>
        <v>1725</v>
      </c>
      <c r="AA66" s="55">
        <f t="shared" si="9"/>
        <v>0.16355361714231534</v>
      </c>
      <c r="AB66" s="57"/>
      <c r="AC66" s="208"/>
      <c r="AD66" s="57"/>
      <c r="AF66" s="4"/>
      <c r="AG66" s="148"/>
      <c r="AH66" s="4"/>
      <c r="AI66" s="148"/>
      <c r="AJ66" s="148"/>
      <c r="AK66" s="148"/>
      <c r="AL66" s="57"/>
      <c r="AM66" s="148"/>
      <c r="AN66" s="148"/>
      <c r="AO66" s="148"/>
      <c r="AP66" s="149"/>
    </row>
    <row r="67" spans="2:42" s="51" customFormat="1" ht="13.5" customHeight="1">
      <c r="B67" s="54">
        <v>63</v>
      </c>
      <c r="C67" s="96" t="s">
        <v>30</v>
      </c>
      <c r="D67" s="102">
        <v>3</v>
      </c>
      <c r="E67" s="103">
        <v>2</v>
      </c>
      <c r="F67" s="55">
        <f t="shared" si="1"/>
        <v>0.66666666666666663</v>
      </c>
      <c r="G67" s="102">
        <v>7</v>
      </c>
      <c r="H67" s="103">
        <v>4</v>
      </c>
      <c r="I67" s="55">
        <f t="shared" si="2"/>
        <v>0.5714285714285714</v>
      </c>
      <c r="J67" s="102">
        <v>2552</v>
      </c>
      <c r="K67" s="103">
        <v>827</v>
      </c>
      <c r="L67" s="55">
        <f t="shared" si="3"/>
        <v>0.32405956112852663</v>
      </c>
      <c r="M67" s="102">
        <v>2511</v>
      </c>
      <c r="N67" s="103">
        <v>714</v>
      </c>
      <c r="O67" s="55">
        <f t="shared" si="4"/>
        <v>0.28434886499402628</v>
      </c>
      <c r="P67" s="102">
        <v>1508</v>
      </c>
      <c r="Q67" s="103">
        <v>292</v>
      </c>
      <c r="R67" s="55">
        <f t="shared" si="5"/>
        <v>0.19363395225464192</v>
      </c>
      <c r="S67" s="102">
        <v>701</v>
      </c>
      <c r="T67" s="103">
        <v>123</v>
      </c>
      <c r="U67" s="55">
        <f t="shared" si="6"/>
        <v>0.17546362339514979</v>
      </c>
      <c r="V67" s="102">
        <v>210</v>
      </c>
      <c r="W67" s="103">
        <v>10</v>
      </c>
      <c r="X67" s="55">
        <f t="shared" si="7"/>
        <v>4.7619047619047616E-2</v>
      </c>
      <c r="Y67" s="102">
        <f t="shared" si="8"/>
        <v>7492</v>
      </c>
      <c r="Z67" s="103">
        <f t="shared" si="8"/>
        <v>1972</v>
      </c>
      <c r="AA67" s="55">
        <f t="shared" si="9"/>
        <v>0.26321409503470367</v>
      </c>
      <c r="AB67" s="57"/>
      <c r="AC67" s="208"/>
      <c r="AD67" s="57"/>
      <c r="AF67" s="4"/>
      <c r="AG67" s="148"/>
      <c r="AH67" s="4"/>
      <c r="AI67" s="148"/>
      <c r="AJ67" s="148"/>
      <c r="AK67" s="148"/>
      <c r="AL67" s="57"/>
      <c r="AM67" s="148"/>
      <c r="AN67" s="148"/>
      <c r="AO67" s="148"/>
      <c r="AP67" s="149"/>
    </row>
    <row r="68" spans="2:42" s="51" customFormat="1" ht="13.5" customHeight="1">
      <c r="B68" s="54">
        <v>64</v>
      </c>
      <c r="C68" s="96" t="s">
        <v>51</v>
      </c>
      <c r="D68" s="102">
        <v>44</v>
      </c>
      <c r="E68" s="103">
        <v>4</v>
      </c>
      <c r="F68" s="55">
        <f t="shared" si="1"/>
        <v>9.0909090909090912E-2</v>
      </c>
      <c r="G68" s="102">
        <v>109</v>
      </c>
      <c r="H68" s="103">
        <v>7</v>
      </c>
      <c r="I68" s="55">
        <f t="shared" si="2"/>
        <v>6.4220183486238536E-2</v>
      </c>
      <c r="J68" s="102">
        <v>2834</v>
      </c>
      <c r="K68" s="103">
        <v>528</v>
      </c>
      <c r="L68" s="55">
        <f t="shared" si="3"/>
        <v>0.18630910374029641</v>
      </c>
      <c r="M68" s="102">
        <v>2639</v>
      </c>
      <c r="N68" s="103">
        <v>353</v>
      </c>
      <c r="O68" s="55">
        <f t="shared" si="4"/>
        <v>0.13376278893520274</v>
      </c>
      <c r="P68" s="102">
        <v>1425</v>
      </c>
      <c r="Q68" s="103">
        <v>101</v>
      </c>
      <c r="R68" s="55">
        <f t="shared" si="5"/>
        <v>7.0877192982456136E-2</v>
      </c>
      <c r="S68" s="102">
        <v>599</v>
      </c>
      <c r="T68" s="103">
        <v>23</v>
      </c>
      <c r="U68" s="55">
        <f t="shared" si="6"/>
        <v>3.8397328881469114E-2</v>
      </c>
      <c r="V68" s="102">
        <v>205</v>
      </c>
      <c r="W68" s="103">
        <v>7</v>
      </c>
      <c r="X68" s="55">
        <f t="shared" si="7"/>
        <v>3.4146341463414637E-2</v>
      </c>
      <c r="Y68" s="102">
        <f t="shared" si="8"/>
        <v>7855</v>
      </c>
      <c r="Z68" s="103">
        <f t="shared" si="8"/>
        <v>1023</v>
      </c>
      <c r="AA68" s="55">
        <f t="shared" si="9"/>
        <v>0.1302355187778485</v>
      </c>
      <c r="AB68" s="57"/>
      <c r="AC68" s="208"/>
      <c r="AD68" s="57"/>
      <c r="AF68" s="4"/>
      <c r="AG68" s="148"/>
      <c r="AH68" s="4"/>
      <c r="AI68" s="148"/>
      <c r="AJ68" s="148"/>
      <c r="AK68" s="148"/>
      <c r="AL68" s="57"/>
      <c r="AM68" s="148"/>
      <c r="AN68" s="148"/>
      <c r="AO68" s="148"/>
      <c r="AP68" s="149"/>
    </row>
    <row r="69" spans="2:42" s="51" customFormat="1" ht="13.5" customHeight="1">
      <c r="B69" s="54">
        <v>65</v>
      </c>
      <c r="C69" s="96" t="s">
        <v>11</v>
      </c>
      <c r="D69" s="102">
        <v>3</v>
      </c>
      <c r="E69" s="103">
        <v>0</v>
      </c>
      <c r="F69" s="55">
        <f t="shared" si="1"/>
        <v>0</v>
      </c>
      <c r="G69" s="102">
        <v>23</v>
      </c>
      <c r="H69" s="103">
        <v>1</v>
      </c>
      <c r="I69" s="55">
        <f t="shared" si="2"/>
        <v>4.3478260869565216E-2</v>
      </c>
      <c r="J69" s="102">
        <v>1385</v>
      </c>
      <c r="K69" s="103">
        <v>396</v>
      </c>
      <c r="L69" s="55">
        <f t="shared" si="3"/>
        <v>0.28592057761732853</v>
      </c>
      <c r="M69" s="102">
        <v>1272</v>
      </c>
      <c r="N69" s="103">
        <v>326</v>
      </c>
      <c r="O69" s="55">
        <f t="shared" si="4"/>
        <v>0.25628930817610063</v>
      </c>
      <c r="P69" s="102">
        <v>778</v>
      </c>
      <c r="Q69" s="103">
        <v>104</v>
      </c>
      <c r="R69" s="55">
        <f t="shared" si="5"/>
        <v>0.13367609254498714</v>
      </c>
      <c r="S69" s="102">
        <v>362</v>
      </c>
      <c r="T69" s="103">
        <v>33</v>
      </c>
      <c r="U69" s="55">
        <f t="shared" si="6"/>
        <v>9.1160220994475141E-2</v>
      </c>
      <c r="V69" s="102">
        <v>137</v>
      </c>
      <c r="W69" s="103">
        <v>7</v>
      </c>
      <c r="X69" s="55">
        <f t="shared" si="7"/>
        <v>5.1094890510948905E-2</v>
      </c>
      <c r="Y69" s="102">
        <f t="shared" si="8"/>
        <v>3960</v>
      </c>
      <c r="Z69" s="103">
        <f t="shared" si="8"/>
        <v>867</v>
      </c>
      <c r="AA69" s="55">
        <f t="shared" si="9"/>
        <v>0.21893939393939393</v>
      </c>
      <c r="AB69" s="57"/>
      <c r="AC69" s="208"/>
      <c r="AD69" s="57"/>
      <c r="AF69" s="4"/>
      <c r="AG69" s="148"/>
      <c r="AH69" s="4"/>
      <c r="AI69" s="148"/>
      <c r="AJ69" s="148"/>
      <c r="AK69" s="148"/>
      <c r="AL69" s="57"/>
      <c r="AM69" s="148"/>
      <c r="AN69" s="148"/>
      <c r="AO69" s="148"/>
      <c r="AP69" s="149"/>
    </row>
    <row r="70" spans="2:42" s="51" customFormat="1" ht="13.5" customHeight="1">
      <c r="B70" s="54">
        <v>66</v>
      </c>
      <c r="C70" s="96" t="s">
        <v>5</v>
      </c>
      <c r="D70" s="102">
        <v>2</v>
      </c>
      <c r="E70" s="103">
        <v>1</v>
      </c>
      <c r="F70" s="55">
        <f t="shared" ref="F70:F78" si="17">IFERROR(E70/D70,"-")</f>
        <v>0.5</v>
      </c>
      <c r="G70" s="102">
        <v>4</v>
      </c>
      <c r="H70" s="103">
        <v>2</v>
      </c>
      <c r="I70" s="55">
        <f t="shared" ref="I70:I78" si="18">IFERROR(H70/G70,"-")</f>
        <v>0.5</v>
      </c>
      <c r="J70" s="102">
        <v>1483</v>
      </c>
      <c r="K70" s="103">
        <v>831</v>
      </c>
      <c r="L70" s="55">
        <f t="shared" ref="L70:L78" si="19">IFERROR(K70/J70,"-")</f>
        <v>0.56035064059339179</v>
      </c>
      <c r="M70" s="102">
        <v>1357</v>
      </c>
      <c r="N70" s="103">
        <v>707</v>
      </c>
      <c r="O70" s="55">
        <f t="shared" ref="O70:O78" si="20">IFERROR(N70/M70,"-")</f>
        <v>0.52100221075902731</v>
      </c>
      <c r="P70" s="102">
        <v>765</v>
      </c>
      <c r="Q70" s="103">
        <v>347</v>
      </c>
      <c r="R70" s="55">
        <f t="shared" ref="R70:R78" si="21">IFERROR(Q70/P70,"-")</f>
        <v>0.45359477124183006</v>
      </c>
      <c r="S70" s="102">
        <v>354</v>
      </c>
      <c r="T70" s="103">
        <v>126</v>
      </c>
      <c r="U70" s="55">
        <f t="shared" ref="U70:U78" si="22">IFERROR(T70/S70,"-")</f>
        <v>0.3559322033898305</v>
      </c>
      <c r="V70" s="102">
        <v>126</v>
      </c>
      <c r="W70" s="103">
        <v>27</v>
      </c>
      <c r="X70" s="55">
        <f t="shared" ref="X70:X78" si="23">IFERROR(W70/V70,"-")</f>
        <v>0.21428571428571427</v>
      </c>
      <c r="Y70" s="102">
        <f>SUM(D70,G70,J70,M70,P70,S70,V70)</f>
        <v>4091</v>
      </c>
      <c r="Z70" s="103">
        <f t="shared" ref="Y70:Z78" si="24">SUM(E70,H70,K70,N70,Q70,T70,W70)</f>
        <v>2041</v>
      </c>
      <c r="AA70" s="55">
        <f t="shared" ref="AA70:AA78" si="25">IFERROR(Z70/Y70,"-")</f>
        <v>0.49890002444390125</v>
      </c>
      <c r="AB70" s="57"/>
      <c r="AC70" s="208"/>
      <c r="AD70" s="57"/>
      <c r="AF70" s="4"/>
      <c r="AG70" s="148"/>
      <c r="AH70" s="4"/>
      <c r="AI70" s="148"/>
      <c r="AJ70" s="148"/>
      <c r="AK70" s="148"/>
      <c r="AL70" s="57"/>
      <c r="AM70" s="148"/>
      <c r="AN70" s="148"/>
      <c r="AO70" s="148"/>
      <c r="AP70" s="149"/>
    </row>
    <row r="71" spans="2:42" s="51" customFormat="1" ht="13.5" customHeight="1">
      <c r="B71" s="54">
        <v>67</v>
      </c>
      <c r="C71" s="96" t="s">
        <v>6</v>
      </c>
      <c r="D71" s="102">
        <v>12</v>
      </c>
      <c r="E71" s="103">
        <v>9</v>
      </c>
      <c r="F71" s="55">
        <f t="shared" si="17"/>
        <v>0.75</v>
      </c>
      <c r="G71" s="102">
        <v>24</v>
      </c>
      <c r="H71" s="103">
        <v>13</v>
      </c>
      <c r="I71" s="55">
        <f t="shared" si="18"/>
        <v>0.54166666666666663</v>
      </c>
      <c r="J71" s="102">
        <v>535</v>
      </c>
      <c r="K71" s="103">
        <v>163</v>
      </c>
      <c r="L71" s="55">
        <f t="shared" si="19"/>
        <v>0.30467289719626167</v>
      </c>
      <c r="M71" s="102">
        <v>522</v>
      </c>
      <c r="N71" s="103">
        <v>108</v>
      </c>
      <c r="O71" s="55">
        <f t="shared" si="20"/>
        <v>0.20689655172413793</v>
      </c>
      <c r="P71" s="102">
        <v>323</v>
      </c>
      <c r="Q71" s="103">
        <v>38</v>
      </c>
      <c r="R71" s="55">
        <f t="shared" si="21"/>
        <v>0.11764705882352941</v>
      </c>
      <c r="S71" s="102">
        <v>203</v>
      </c>
      <c r="T71" s="103">
        <v>10</v>
      </c>
      <c r="U71" s="55">
        <f t="shared" si="22"/>
        <v>4.9261083743842367E-2</v>
      </c>
      <c r="V71" s="102">
        <v>79</v>
      </c>
      <c r="W71" s="103">
        <v>0</v>
      </c>
      <c r="X71" s="55">
        <f t="shared" si="23"/>
        <v>0</v>
      </c>
      <c r="Y71" s="102">
        <f t="shared" si="24"/>
        <v>1698</v>
      </c>
      <c r="Z71" s="103">
        <f t="shared" si="24"/>
        <v>341</v>
      </c>
      <c r="AA71" s="55">
        <f t="shared" si="25"/>
        <v>0.20082449941107186</v>
      </c>
      <c r="AB71" s="57"/>
      <c r="AC71" s="208"/>
      <c r="AD71" s="57"/>
      <c r="AF71" s="4"/>
      <c r="AG71" s="148"/>
      <c r="AH71" s="4"/>
      <c r="AI71" s="148"/>
      <c r="AJ71" s="148"/>
      <c r="AK71" s="148"/>
      <c r="AL71" s="57"/>
      <c r="AM71" s="148"/>
      <c r="AN71" s="148"/>
      <c r="AO71" s="148"/>
      <c r="AP71" s="149"/>
    </row>
    <row r="72" spans="2:42" s="51" customFormat="1" ht="13.5" customHeight="1">
      <c r="B72" s="54">
        <v>68</v>
      </c>
      <c r="C72" s="96" t="s">
        <v>52</v>
      </c>
      <c r="D72" s="102">
        <v>8</v>
      </c>
      <c r="E72" s="103">
        <v>1</v>
      </c>
      <c r="F72" s="55">
        <f t="shared" si="17"/>
        <v>0.125</v>
      </c>
      <c r="G72" s="102">
        <v>29</v>
      </c>
      <c r="H72" s="103">
        <v>2</v>
      </c>
      <c r="I72" s="55">
        <f t="shared" si="18"/>
        <v>6.8965517241379309E-2</v>
      </c>
      <c r="J72" s="102">
        <v>735</v>
      </c>
      <c r="K72" s="103">
        <v>188</v>
      </c>
      <c r="L72" s="55">
        <f t="shared" si="19"/>
        <v>0.25578231292517006</v>
      </c>
      <c r="M72" s="102">
        <v>710</v>
      </c>
      <c r="N72" s="103">
        <v>135</v>
      </c>
      <c r="O72" s="55">
        <f t="shared" si="20"/>
        <v>0.19014084507042253</v>
      </c>
      <c r="P72" s="102">
        <v>484</v>
      </c>
      <c r="Q72" s="103">
        <v>68</v>
      </c>
      <c r="R72" s="55">
        <f t="shared" si="21"/>
        <v>0.14049586776859505</v>
      </c>
      <c r="S72" s="102">
        <v>230</v>
      </c>
      <c r="T72" s="103">
        <v>25</v>
      </c>
      <c r="U72" s="55">
        <f t="shared" si="22"/>
        <v>0.10869565217391304</v>
      </c>
      <c r="V72" s="102">
        <v>74</v>
      </c>
      <c r="W72" s="103">
        <v>2</v>
      </c>
      <c r="X72" s="55">
        <f t="shared" si="23"/>
        <v>2.7027027027027029E-2</v>
      </c>
      <c r="Y72" s="102">
        <f t="shared" si="24"/>
        <v>2270</v>
      </c>
      <c r="Z72" s="103">
        <f t="shared" si="24"/>
        <v>421</v>
      </c>
      <c r="AA72" s="55">
        <f t="shared" si="25"/>
        <v>0.18546255506607928</v>
      </c>
      <c r="AB72" s="57"/>
      <c r="AC72" s="208"/>
      <c r="AD72" s="57"/>
      <c r="AF72" s="4"/>
      <c r="AG72" s="148"/>
      <c r="AH72" s="4"/>
      <c r="AI72" s="148"/>
      <c r="AJ72" s="148"/>
      <c r="AK72" s="148"/>
      <c r="AL72" s="57"/>
      <c r="AM72" s="148"/>
      <c r="AN72" s="148"/>
      <c r="AO72" s="148"/>
      <c r="AP72" s="149"/>
    </row>
    <row r="73" spans="2:42" s="51" customFormat="1" ht="13.5" customHeight="1">
      <c r="B73" s="54">
        <v>69</v>
      </c>
      <c r="C73" s="96" t="s">
        <v>53</v>
      </c>
      <c r="D73" s="102">
        <v>14</v>
      </c>
      <c r="E73" s="103">
        <v>2</v>
      </c>
      <c r="F73" s="55">
        <f t="shared" si="17"/>
        <v>0.14285714285714285</v>
      </c>
      <c r="G73" s="102">
        <v>42</v>
      </c>
      <c r="H73" s="103">
        <v>7</v>
      </c>
      <c r="I73" s="55">
        <f t="shared" si="18"/>
        <v>0.16666666666666666</v>
      </c>
      <c r="J73" s="102">
        <v>2026</v>
      </c>
      <c r="K73" s="103">
        <v>446</v>
      </c>
      <c r="L73" s="55">
        <f t="shared" si="19"/>
        <v>0.22013820335636722</v>
      </c>
      <c r="M73" s="102">
        <v>1810</v>
      </c>
      <c r="N73" s="103">
        <v>306</v>
      </c>
      <c r="O73" s="55">
        <f t="shared" si="20"/>
        <v>0.16906077348066298</v>
      </c>
      <c r="P73" s="102">
        <v>874</v>
      </c>
      <c r="Q73" s="103">
        <v>85</v>
      </c>
      <c r="R73" s="55">
        <f t="shared" si="21"/>
        <v>9.7254004576659045E-2</v>
      </c>
      <c r="S73" s="102">
        <v>450</v>
      </c>
      <c r="T73" s="103">
        <v>31</v>
      </c>
      <c r="U73" s="55">
        <f t="shared" si="22"/>
        <v>6.8888888888888888E-2</v>
      </c>
      <c r="V73" s="102">
        <v>149</v>
      </c>
      <c r="W73" s="103">
        <v>7</v>
      </c>
      <c r="X73" s="55">
        <f t="shared" si="23"/>
        <v>4.6979865771812082E-2</v>
      </c>
      <c r="Y73" s="102">
        <f t="shared" si="24"/>
        <v>5365</v>
      </c>
      <c r="Z73" s="103">
        <f t="shared" si="24"/>
        <v>884</v>
      </c>
      <c r="AA73" s="55">
        <f t="shared" si="25"/>
        <v>0.16477166821994407</v>
      </c>
      <c r="AB73" s="57"/>
      <c r="AC73" s="208"/>
      <c r="AD73" s="57"/>
      <c r="AF73" s="4"/>
      <c r="AG73" s="148"/>
      <c r="AH73" s="4"/>
      <c r="AI73" s="148"/>
      <c r="AJ73" s="148"/>
      <c r="AK73" s="148"/>
      <c r="AL73" s="57"/>
      <c r="AM73" s="148"/>
      <c r="AN73" s="148"/>
      <c r="AO73" s="148"/>
      <c r="AP73" s="149"/>
    </row>
    <row r="74" spans="2:42" s="51" customFormat="1" ht="13.5" customHeight="1">
      <c r="B74" s="54">
        <v>70</v>
      </c>
      <c r="C74" s="96" t="s">
        <v>54</v>
      </c>
      <c r="D74" s="102">
        <v>0</v>
      </c>
      <c r="E74" s="103">
        <v>0</v>
      </c>
      <c r="F74" s="55" t="str">
        <f t="shared" si="17"/>
        <v>-</v>
      </c>
      <c r="G74" s="102">
        <v>7</v>
      </c>
      <c r="H74" s="103">
        <v>1</v>
      </c>
      <c r="I74" s="55">
        <f t="shared" si="18"/>
        <v>0.14285714285714285</v>
      </c>
      <c r="J74" s="102">
        <v>295</v>
      </c>
      <c r="K74" s="103">
        <v>95</v>
      </c>
      <c r="L74" s="55">
        <f t="shared" si="19"/>
        <v>0.32203389830508472</v>
      </c>
      <c r="M74" s="102">
        <v>321</v>
      </c>
      <c r="N74" s="103">
        <v>83</v>
      </c>
      <c r="O74" s="55">
        <f t="shared" si="20"/>
        <v>0.25856697819314639</v>
      </c>
      <c r="P74" s="102">
        <v>199</v>
      </c>
      <c r="Q74" s="103">
        <v>24</v>
      </c>
      <c r="R74" s="55">
        <f t="shared" si="21"/>
        <v>0.12060301507537688</v>
      </c>
      <c r="S74" s="102">
        <v>103</v>
      </c>
      <c r="T74" s="103">
        <v>8</v>
      </c>
      <c r="U74" s="55">
        <f t="shared" si="22"/>
        <v>7.7669902912621352E-2</v>
      </c>
      <c r="V74" s="102">
        <v>22</v>
      </c>
      <c r="W74" s="103">
        <v>0</v>
      </c>
      <c r="X74" s="55">
        <f t="shared" si="23"/>
        <v>0</v>
      </c>
      <c r="Y74" s="102">
        <f t="shared" si="24"/>
        <v>947</v>
      </c>
      <c r="Z74" s="103">
        <f t="shared" si="24"/>
        <v>211</v>
      </c>
      <c r="AA74" s="55">
        <f t="shared" si="25"/>
        <v>0.22280887011615627</v>
      </c>
      <c r="AB74" s="57"/>
      <c r="AC74" s="208"/>
      <c r="AD74" s="57"/>
      <c r="AF74" s="4"/>
      <c r="AG74" s="148"/>
      <c r="AH74" s="4"/>
      <c r="AI74" s="148"/>
      <c r="AJ74" s="148"/>
      <c r="AK74" s="148"/>
      <c r="AL74" s="57"/>
      <c r="AM74" s="148"/>
      <c r="AN74" s="148"/>
      <c r="AO74" s="148"/>
      <c r="AP74" s="149"/>
    </row>
    <row r="75" spans="2:42" s="51" customFormat="1" ht="13.5" customHeight="1">
      <c r="B75" s="54">
        <v>71</v>
      </c>
      <c r="C75" s="96" t="s">
        <v>55</v>
      </c>
      <c r="D75" s="102">
        <v>0</v>
      </c>
      <c r="E75" s="103">
        <v>0</v>
      </c>
      <c r="F75" s="55" t="str">
        <f t="shared" si="17"/>
        <v>-</v>
      </c>
      <c r="G75" s="102">
        <v>6</v>
      </c>
      <c r="H75" s="103">
        <v>0</v>
      </c>
      <c r="I75" s="55">
        <f t="shared" si="18"/>
        <v>0</v>
      </c>
      <c r="J75" s="102">
        <v>923</v>
      </c>
      <c r="K75" s="103">
        <v>155</v>
      </c>
      <c r="L75" s="55">
        <f t="shared" si="19"/>
        <v>0.16793066088840736</v>
      </c>
      <c r="M75" s="102">
        <v>959</v>
      </c>
      <c r="N75" s="103">
        <v>93</v>
      </c>
      <c r="O75" s="55">
        <f t="shared" si="20"/>
        <v>9.6976016684045888E-2</v>
      </c>
      <c r="P75" s="102">
        <v>603</v>
      </c>
      <c r="Q75" s="103">
        <v>33</v>
      </c>
      <c r="R75" s="55">
        <f t="shared" si="21"/>
        <v>5.4726368159203981E-2</v>
      </c>
      <c r="S75" s="102">
        <v>292</v>
      </c>
      <c r="T75" s="103">
        <v>11</v>
      </c>
      <c r="U75" s="55">
        <f t="shared" si="22"/>
        <v>3.7671232876712327E-2</v>
      </c>
      <c r="V75" s="102">
        <v>93</v>
      </c>
      <c r="W75" s="103">
        <v>0</v>
      </c>
      <c r="X75" s="55">
        <f t="shared" si="23"/>
        <v>0</v>
      </c>
      <c r="Y75" s="102">
        <f t="shared" si="24"/>
        <v>2876</v>
      </c>
      <c r="Z75" s="103">
        <f t="shared" si="24"/>
        <v>292</v>
      </c>
      <c r="AA75" s="55">
        <f t="shared" si="25"/>
        <v>0.10152990264255911</v>
      </c>
      <c r="AB75" s="57"/>
      <c r="AC75" s="208"/>
      <c r="AD75" s="57"/>
      <c r="AF75" s="4"/>
      <c r="AG75" s="148"/>
      <c r="AH75" s="4"/>
      <c r="AI75" s="148"/>
      <c r="AJ75" s="148"/>
      <c r="AK75" s="148"/>
      <c r="AL75" s="57"/>
      <c r="AM75" s="148"/>
      <c r="AN75" s="148"/>
      <c r="AO75" s="148"/>
      <c r="AP75" s="149"/>
    </row>
    <row r="76" spans="2:42" s="51" customFormat="1" ht="13.5" customHeight="1">
      <c r="B76" s="54">
        <v>72</v>
      </c>
      <c r="C76" s="96" t="s">
        <v>31</v>
      </c>
      <c r="D76" s="102">
        <v>0</v>
      </c>
      <c r="E76" s="103">
        <v>0</v>
      </c>
      <c r="F76" s="55" t="str">
        <f t="shared" si="17"/>
        <v>-</v>
      </c>
      <c r="G76" s="102">
        <v>8</v>
      </c>
      <c r="H76" s="103">
        <v>2</v>
      </c>
      <c r="I76" s="55">
        <f t="shared" si="18"/>
        <v>0.25</v>
      </c>
      <c r="J76" s="102">
        <v>605</v>
      </c>
      <c r="K76" s="103">
        <v>190</v>
      </c>
      <c r="L76" s="55">
        <f t="shared" si="19"/>
        <v>0.31404958677685951</v>
      </c>
      <c r="M76" s="102">
        <v>584</v>
      </c>
      <c r="N76" s="103">
        <v>164</v>
      </c>
      <c r="O76" s="55">
        <f t="shared" si="20"/>
        <v>0.28082191780821919</v>
      </c>
      <c r="P76" s="102">
        <v>348</v>
      </c>
      <c r="Q76" s="103">
        <v>56</v>
      </c>
      <c r="R76" s="55">
        <f t="shared" si="21"/>
        <v>0.16091954022988506</v>
      </c>
      <c r="S76" s="102">
        <v>174</v>
      </c>
      <c r="T76" s="103">
        <v>25</v>
      </c>
      <c r="U76" s="55">
        <f t="shared" si="22"/>
        <v>0.14367816091954022</v>
      </c>
      <c r="V76" s="102">
        <v>54</v>
      </c>
      <c r="W76" s="103">
        <v>1</v>
      </c>
      <c r="X76" s="55">
        <f t="shared" si="23"/>
        <v>1.8518518518518517E-2</v>
      </c>
      <c r="Y76" s="102">
        <f t="shared" si="24"/>
        <v>1773</v>
      </c>
      <c r="Z76" s="103">
        <f t="shared" si="24"/>
        <v>438</v>
      </c>
      <c r="AA76" s="55">
        <f t="shared" si="25"/>
        <v>0.24703891708967851</v>
      </c>
      <c r="AB76" s="57"/>
      <c r="AC76" s="208"/>
      <c r="AD76" s="57"/>
      <c r="AF76" s="4"/>
      <c r="AG76" s="148"/>
      <c r="AH76" s="4"/>
      <c r="AI76" s="148"/>
      <c r="AJ76" s="148"/>
      <c r="AK76" s="148"/>
      <c r="AL76" s="57"/>
      <c r="AM76" s="148"/>
      <c r="AN76" s="148"/>
      <c r="AO76" s="148"/>
      <c r="AP76" s="149"/>
    </row>
    <row r="77" spans="2:42" s="51" customFormat="1" ht="13.5" customHeight="1">
      <c r="B77" s="54">
        <v>73</v>
      </c>
      <c r="C77" s="96" t="s">
        <v>32</v>
      </c>
      <c r="D77" s="102">
        <v>0</v>
      </c>
      <c r="E77" s="103">
        <v>0</v>
      </c>
      <c r="F77" s="55" t="str">
        <f t="shared" si="17"/>
        <v>-</v>
      </c>
      <c r="G77" s="102">
        <v>1</v>
      </c>
      <c r="H77" s="103">
        <v>1</v>
      </c>
      <c r="I77" s="55">
        <f t="shared" si="18"/>
        <v>1</v>
      </c>
      <c r="J77" s="102">
        <v>750</v>
      </c>
      <c r="K77" s="103">
        <v>292</v>
      </c>
      <c r="L77" s="55">
        <f t="shared" si="19"/>
        <v>0.38933333333333331</v>
      </c>
      <c r="M77" s="102">
        <v>790</v>
      </c>
      <c r="N77" s="103">
        <v>247</v>
      </c>
      <c r="O77" s="55">
        <f t="shared" si="20"/>
        <v>0.31265822784810127</v>
      </c>
      <c r="P77" s="102">
        <v>540</v>
      </c>
      <c r="Q77" s="103">
        <v>125</v>
      </c>
      <c r="R77" s="55">
        <f t="shared" si="21"/>
        <v>0.23148148148148148</v>
      </c>
      <c r="S77" s="102">
        <v>220</v>
      </c>
      <c r="T77" s="103">
        <v>27</v>
      </c>
      <c r="U77" s="55">
        <f t="shared" si="22"/>
        <v>0.12272727272727273</v>
      </c>
      <c r="V77" s="102">
        <v>81</v>
      </c>
      <c r="W77" s="103">
        <v>12</v>
      </c>
      <c r="X77" s="55">
        <f t="shared" si="23"/>
        <v>0.14814814814814814</v>
      </c>
      <c r="Y77" s="102">
        <f t="shared" si="24"/>
        <v>2382</v>
      </c>
      <c r="Z77" s="103">
        <f t="shared" si="24"/>
        <v>704</v>
      </c>
      <c r="AA77" s="55">
        <f t="shared" si="25"/>
        <v>0.29554995801847189</v>
      </c>
      <c r="AB77" s="57"/>
      <c r="AC77" s="208"/>
      <c r="AD77" s="57"/>
      <c r="AF77" s="4"/>
      <c r="AG77" s="148"/>
      <c r="AH77" s="4"/>
      <c r="AI77" s="148"/>
      <c r="AJ77" s="148"/>
      <c r="AK77" s="148"/>
      <c r="AL77" s="57"/>
      <c r="AM77" s="148"/>
      <c r="AN77" s="148"/>
      <c r="AO77" s="148"/>
      <c r="AP77" s="149"/>
    </row>
    <row r="78" spans="2:42" s="51" customFormat="1" ht="13.5" customHeight="1" thickBot="1">
      <c r="B78" s="54">
        <v>74</v>
      </c>
      <c r="C78" s="96" t="s">
        <v>33</v>
      </c>
      <c r="D78" s="102">
        <v>2</v>
      </c>
      <c r="E78" s="103">
        <v>1</v>
      </c>
      <c r="F78" s="55">
        <f t="shared" si="17"/>
        <v>0.5</v>
      </c>
      <c r="G78" s="102">
        <v>1</v>
      </c>
      <c r="H78" s="103">
        <v>0</v>
      </c>
      <c r="I78" s="55">
        <f t="shared" si="18"/>
        <v>0</v>
      </c>
      <c r="J78" s="102">
        <v>399</v>
      </c>
      <c r="K78" s="103">
        <v>163</v>
      </c>
      <c r="L78" s="55">
        <f t="shared" si="19"/>
        <v>0.40852130325814534</v>
      </c>
      <c r="M78" s="102">
        <v>353</v>
      </c>
      <c r="N78" s="103">
        <v>144</v>
      </c>
      <c r="O78" s="55">
        <f t="shared" si="20"/>
        <v>0.40793201133144474</v>
      </c>
      <c r="P78" s="102">
        <v>212</v>
      </c>
      <c r="Q78" s="103">
        <v>51</v>
      </c>
      <c r="R78" s="55">
        <f t="shared" si="21"/>
        <v>0.24056603773584906</v>
      </c>
      <c r="S78" s="102">
        <v>89</v>
      </c>
      <c r="T78" s="103">
        <v>20</v>
      </c>
      <c r="U78" s="55">
        <f t="shared" si="22"/>
        <v>0.2247191011235955</v>
      </c>
      <c r="V78" s="102">
        <v>32</v>
      </c>
      <c r="W78" s="103">
        <v>2</v>
      </c>
      <c r="X78" s="55">
        <f t="shared" si="23"/>
        <v>6.25E-2</v>
      </c>
      <c r="Y78" s="102">
        <f t="shared" si="24"/>
        <v>1088</v>
      </c>
      <c r="Z78" s="103">
        <f t="shared" si="24"/>
        <v>381</v>
      </c>
      <c r="AA78" s="55">
        <f t="shared" si="25"/>
        <v>0.35018382352941174</v>
      </c>
      <c r="AB78" s="57"/>
      <c r="AC78" s="208"/>
      <c r="AD78" s="57"/>
      <c r="AF78" s="4"/>
      <c r="AG78" s="148"/>
      <c r="AH78" s="4"/>
      <c r="AI78" s="148"/>
      <c r="AJ78" s="148"/>
      <c r="AK78" s="148"/>
      <c r="AL78" s="57"/>
      <c r="AM78" s="148"/>
      <c r="AN78" s="148"/>
      <c r="AO78" s="148"/>
      <c r="AP78" s="149"/>
    </row>
    <row r="79" spans="2:42" s="51" customFormat="1" ht="13.5" customHeight="1" thickTop="1">
      <c r="B79" s="263" t="s">
        <v>0</v>
      </c>
      <c r="C79" s="264"/>
      <c r="D79" s="119">
        <f>'地区別_健診受診率(通年資格)'!D13</f>
        <v>1669</v>
      </c>
      <c r="E79" s="120">
        <f>'地区別_健診受診率(通年資格)'!E13</f>
        <v>252</v>
      </c>
      <c r="F79" s="121">
        <f>'地区別_健診受診率(通年資格)'!F13</f>
        <v>0.15098861593768723</v>
      </c>
      <c r="G79" s="119">
        <f>'地区別_健診受診率(通年資格)'!G13</f>
        <v>6490</v>
      </c>
      <c r="H79" s="120">
        <f>'地区別_健診受診率(通年資格)'!H13</f>
        <v>792</v>
      </c>
      <c r="I79" s="121">
        <f>'地区別_健診受診率(通年資格)'!I13</f>
        <v>0.12203389830508475</v>
      </c>
      <c r="J79" s="119">
        <f>'地区別_健診受診率(通年資格)'!J13</f>
        <v>350420</v>
      </c>
      <c r="K79" s="120">
        <f>'地区別_健診受診率(通年資格)'!K13</f>
        <v>89419</v>
      </c>
      <c r="L79" s="121">
        <f>'地区別_健診受診率(通年資格)'!L13</f>
        <v>0.25517664516865474</v>
      </c>
      <c r="M79" s="119">
        <f>'地区別_健診受診率(通年資格)'!M13</f>
        <v>379976</v>
      </c>
      <c r="N79" s="120">
        <f>'地区別_健診受診率(通年資格)'!N13</f>
        <v>80367</v>
      </c>
      <c r="O79" s="121">
        <f>'地区別_健診受診率(通年資格)'!O13</f>
        <v>0.21150546350295807</v>
      </c>
      <c r="P79" s="119">
        <f>'地区別_健診受診率(通年資格)'!P13</f>
        <v>233952</v>
      </c>
      <c r="Q79" s="120">
        <f>'地区別_健診受診率(通年資格)'!Q13</f>
        <v>35142</v>
      </c>
      <c r="R79" s="121">
        <f>'地区別_健診受診率(通年資格)'!R13</f>
        <v>0.15021029954862536</v>
      </c>
      <c r="S79" s="119">
        <f>'地区別_健診受診率(通年資格)'!S13</f>
        <v>100824</v>
      </c>
      <c r="T79" s="120">
        <f>'地区別_健診受診率(通年資格)'!T13</f>
        <v>9891</v>
      </c>
      <c r="U79" s="121">
        <f>'地区別_健診受診率(通年資格)'!U13</f>
        <v>9.8101642466079511E-2</v>
      </c>
      <c r="V79" s="119">
        <f>'地区別_健診受診率(通年資格)'!V13</f>
        <v>32806</v>
      </c>
      <c r="W79" s="120">
        <f>'地区別_健診受診率(通年資格)'!W13</f>
        <v>1920</v>
      </c>
      <c r="X79" s="121">
        <f>'地区別_健診受診率(通年資格)'!X13</f>
        <v>5.8525879412302625E-2</v>
      </c>
      <c r="Y79" s="119">
        <f>'地区別_健診受診率(通年資格)'!Y13</f>
        <v>1106137</v>
      </c>
      <c r="Z79" s="120">
        <f>'地区別_健診受診率(通年資格)'!Z13</f>
        <v>217783</v>
      </c>
      <c r="AA79" s="121">
        <f>'地区別_健診受診率(通年資格)'!AA13</f>
        <v>0.1968861000038874</v>
      </c>
      <c r="AB79" s="57"/>
      <c r="AC79" s="208"/>
      <c r="AD79" s="57"/>
      <c r="AF79" s="4"/>
      <c r="AG79" s="148"/>
      <c r="AH79" s="17"/>
      <c r="AI79" s="148"/>
      <c r="AJ79" s="148"/>
      <c r="AK79" s="148"/>
      <c r="AL79" s="57"/>
      <c r="AM79" s="109"/>
      <c r="AN79" s="109"/>
      <c r="AO79" s="109"/>
    </row>
    <row r="80" spans="2:42">
      <c r="B80" s="33"/>
      <c r="P80" s="112"/>
      <c r="AC80" s="227" t="s">
        <v>313</v>
      </c>
      <c r="AD80" s="57"/>
      <c r="AE80" s="51"/>
      <c r="AF80" s="4"/>
      <c r="AG80" s="148"/>
      <c r="AH80" s="38"/>
      <c r="AI80" s="148"/>
      <c r="AJ80" s="148"/>
      <c r="AK80" s="148"/>
    </row>
    <row r="81" spans="29:37">
      <c r="AC81" s="274"/>
      <c r="AD81" s="275" t="s">
        <v>183</v>
      </c>
      <c r="AE81" s="274" t="s">
        <v>64</v>
      </c>
      <c r="AF81" s="274"/>
      <c r="AG81" s="274"/>
      <c r="AH81" s="38"/>
      <c r="AI81" s="38"/>
      <c r="AJ81" s="38"/>
      <c r="AK81" s="38"/>
    </row>
    <row r="82" spans="29:37">
      <c r="AC82" s="274"/>
      <c r="AD82" s="275"/>
      <c r="AE82" s="203" t="s">
        <v>130</v>
      </c>
      <c r="AF82" s="203" t="s">
        <v>72</v>
      </c>
      <c r="AG82" s="203" t="s">
        <v>230</v>
      </c>
    </row>
    <row r="83" spans="29:37">
      <c r="AC83" s="203">
        <v>1</v>
      </c>
      <c r="AD83" s="47" t="s">
        <v>57</v>
      </c>
      <c r="AE83" s="204">
        <v>292150</v>
      </c>
      <c r="AF83" s="204">
        <v>34824</v>
      </c>
      <c r="AG83" s="150">
        <v>0.11919904158822522</v>
      </c>
    </row>
    <row r="84" spans="29:37">
      <c r="AC84" s="203">
        <v>2</v>
      </c>
      <c r="AD84" s="47" t="s">
        <v>131</v>
      </c>
      <c r="AE84" s="204">
        <v>10709</v>
      </c>
      <c r="AF84" s="204">
        <v>1477</v>
      </c>
      <c r="AG84" s="150">
        <v>0.13792137454477543</v>
      </c>
    </row>
    <row r="85" spans="29:37">
      <c r="AC85" s="203">
        <v>3</v>
      </c>
      <c r="AD85" s="47" t="s">
        <v>132</v>
      </c>
      <c r="AE85" s="204">
        <v>6881</v>
      </c>
      <c r="AF85" s="204">
        <v>985</v>
      </c>
      <c r="AG85" s="150">
        <v>0.14314779828513297</v>
      </c>
    </row>
    <row r="86" spans="29:37">
      <c r="AC86" s="203">
        <v>4</v>
      </c>
      <c r="AD86" s="47" t="s">
        <v>133</v>
      </c>
      <c r="AE86" s="204">
        <v>7943</v>
      </c>
      <c r="AF86" s="204">
        <v>1262</v>
      </c>
      <c r="AG86" s="150">
        <v>0.15888203449578245</v>
      </c>
    </row>
    <row r="87" spans="29:37">
      <c r="AC87" s="203">
        <v>5</v>
      </c>
      <c r="AD87" s="47" t="s">
        <v>134</v>
      </c>
      <c r="AE87" s="204">
        <v>6538</v>
      </c>
      <c r="AF87" s="204">
        <v>548</v>
      </c>
      <c r="AG87" s="150">
        <v>8.3817681248088097E-2</v>
      </c>
    </row>
    <row r="88" spans="29:37">
      <c r="AC88" s="203">
        <v>6</v>
      </c>
      <c r="AD88" s="47" t="s">
        <v>135</v>
      </c>
      <c r="AE88" s="204">
        <v>9810</v>
      </c>
      <c r="AF88" s="204">
        <v>895</v>
      </c>
      <c r="AG88" s="150">
        <v>9.1233435270132515E-2</v>
      </c>
    </row>
    <row r="89" spans="29:37">
      <c r="AC89" s="203">
        <v>7</v>
      </c>
      <c r="AD89" s="47" t="s">
        <v>136</v>
      </c>
      <c r="AE89" s="204">
        <v>8713</v>
      </c>
      <c r="AF89" s="204">
        <v>1224</v>
      </c>
      <c r="AG89" s="150">
        <v>0.14047974291288878</v>
      </c>
    </row>
    <row r="90" spans="29:37">
      <c r="AC90" s="203">
        <v>8</v>
      </c>
      <c r="AD90" s="47" t="s">
        <v>58</v>
      </c>
      <c r="AE90" s="204">
        <v>6582</v>
      </c>
      <c r="AF90" s="204">
        <v>728</v>
      </c>
      <c r="AG90" s="150">
        <v>0.11060467942874506</v>
      </c>
    </row>
    <row r="91" spans="29:37">
      <c r="AC91" s="203">
        <v>9</v>
      </c>
      <c r="AD91" s="47" t="s">
        <v>137</v>
      </c>
      <c r="AE91" s="204">
        <v>4066</v>
      </c>
      <c r="AF91" s="204">
        <v>359</v>
      </c>
      <c r="AG91" s="150">
        <v>8.8293162813575993E-2</v>
      </c>
    </row>
    <row r="92" spans="29:37">
      <c r="AC92" s="203">
        <v>10</v>
      </c>
      <c r="AD92" s="47" t="s">
        <v>59</v>
      </c>
      <c r="AE92" s="204">
        <v>10645</v>
      </c>
      <c r="AF92" s="204">
        <v>1841</v>
      </c>
      <c r="AG92" s="150">
        <v>0.1729450446218882</v>
      </c>
    </row>
    <row r="93" spans="29:37">
      <c r="AC93" s="203">
        <v>11</v>
      </c>
      <c r="AD93" s="47" t="s">
        <v>60</v>
      </c>
      <c r="AE93" s="204">
        <v>18236</v>
      </c>
      <c r="AF93" s="204">
        <v>2435</v>
      </c>
      <c r="AG93" s="150">
        <v>0.13352708927396359</v>
      </c>
    </row>
    <row r="94" spans="29:37">
      <c r="AC94" s="203">
        <v>12</v>
      </c>
      <c r="AD94" s="47" t="s">
        <v>138</v>
      </c>
      <c r="AE94" s="204">
        <v>9329</v>
      </c>
      <c r="AF94" s="204">
        <v>1143</v>
      </c>
      <c r="AG94" s="150">
        <v>0.1225211705434666</v>
      </c>
    </row>
    <row r="95" spans="29:37">
      <c r="AC95" s="203">
        <v>13</v>
      </c>
      <c r="AD95" s="47" t="s">
        <v>139</v>
      </c>
      <c r="AE95" s="204">
        <v>15988</v>
      </c>
      <c r="AF95" s="204">
        <v>1796</v>
      </c>
      <c r="AG95" s="150">
        <v>0.11233425068801602</v>
      </c>
    </row>
    <row r="96" spans="29:37">
      <c r="AC96" s="203">
        <v>14</v>
      </c>
      <c r="AD96" s="47" t="s">
        <v>140</v>
      </c>
      <c r="AE96" s="204">
        <v>12349</v>
      </c>
      <c r="AF96" s="204">
        <v>1380</v>
      </c>
      <c r="AG96" s="150">
        <v>0.11174993926633736</v>
      </c>
    </row>
    <row r="97" spans="29:33">
      <c r="AC97" s="203">
        <v>15</v>
      </c>
      <c r="AD97" s="47" t="s">
        <v>141</v>
      </c>
      <c r="AE97" s="204">
        <v>19446</v>
      </c>
      <c r="AF97" s="204">
        <v>2509</v>
      </c>
      <c r="AG97" s="150">
        <v>0.12902396379718195</v>
      </c>
    </row>
    <row r="98" spans="29:33">
      <c r="AC98" s="203">
        <v>16</v>
      </c>
      <c r="AD98" s="47" t="s">
        <v>61</v>
      </c>
      <c r="AE98" s="204">
        <v>12848</v>
      </c>
      <c r="AF98" s="204">
        <v>1464</v>
      </c>
      <c r="AG98" s="150">
        <v>0.11394769613947696</v>
      </c>
    </row>
    <row r="99" spans="29:33">
      <c r="AC99" s="203">
        <v>17</v>
      </c>
      <c r="AD99" s="47" t="s">
        <v>142</v>
      </c>
      <c r="AE99" s="204">
        <v>18258</v>
      </c>
      <c r="AF99" s="204">
        <v>2346</v>
      </c>
      <c r="AG99" s="150">
        <v>0.12849162011173185</v>
      </c>
    </row>
    <row r="100" spans="29:33">
      <c r="AC100" s="203">
        <v>18</v>
      </c>
      <c r="AD100" s="47" t="s">
        <v>62</v>
      </c>
      <c r="AE100" s="204">
        <v>16691</v>
      </c>
      <c r="AF100" s="204">
        <v>1912</v>
      </c>
      <c r="AG100" s="150">
        <v>0.11455275298064825</v>
      </c>
    </row>
    <row r="101" spans="29:33">
      <c r="AC101" s="203">
        <v>19</v>
      </c>
      <c r="AD101" s="47" t="s">
        <v>143</v>
      </c>
      <c r="AE101" s="204">
        <v>11165</v>
      </c>
      <c r="AF101" s="204">
        <v>1290</v>
      </c>
      <c r="AG101" s="150">
        <v>0.11553963278101209</v>
      </c>
    </row>
    <row r="102" spans="29:33">
      <c r="AC102" s="203">
        <v>20</v>
      </c>
      <c r="AD102" s="47" t="s">
        <v>144</v>
      </c>
      <c r="AE102" s="204">
        <v>17710</v>
      </c>
      <c r="AF102" s="204">
        <v>1911</v>
      </c>
      <c r="AG102" s="150">
        <v>0.10790513833992095</v>
      </c>
    </row>
    <row r="103" spans="29:33">
      <c r="AC103" s="203">
        <v>21</v>
      </c>
      <c r="AD103" s="47" t="s">
        <v>145</v>
      </c>
      <c r="AE103" s="204">
        <v>11713</v>
      </c>
      <c r="AF103" s="204">
        <v>1538</v>
      </c>
      <c r="AG103" s="150">
        <v>0.13130709468112353</v>
      </c>
    </row>
    <row r="104" spans="29:33">
      <c r="AC104" s="203">
        <v>22</v>
      </c>
      <c r="AD104" s="47" t="s">
        <v>63</v>
      </c>
      <c r="AE104" s="204">
        <v>14587</v>
      </c>
      <c r="AF104" s="204">
        <v>1466</v>
      </c>
      <c r="AG104" s="150">
        <v>0.10050044560224858</v>
      </c>
    </row>
    <row r="105" spans="29:33">
      <c r="AC105" s="203">
        <v>23</v>
      </c>
      <c r="AD105" s="47" t="s">
        <v>146</v>
      </c>
      <c r="AE105" s="204">
        <v>24765</v>
      </c>
      <c r="AF105" s="204">
        <v>2668</v>
      </c>
      <c r="AG105" s="150">
        <v>0.10773268726024632</v>
      </c>
    </row>
    <row r="106" spans="29:33">
      <c r="AC106" s="203">
        <v>24</v>
      </c>
      <c r="AD106" s="47" t="s">
        <v>147</v>
      </c>
      <c r="AE106" s="204">
        <v>10270</v>
      </c>
      <c r="AF106" s="204">
        <v>810</v>
      </c>
      <c r="AG106" s="150">
        <v>7.8870496592015574E-2</v>
      </c>
    </row>
    <row r="107" spans="29:33">
      <c r="AC107" s="203">
        <v>25</v>
      </c>
      <c r="AD107" s="47" t="s">
        <v>148</v>
      </c>
      <c r="AE107" s="204">
        <v>6908</v>
      </c>
      <c r="AF107" s="204">
        <v>837</v>
      </c>
      <c r="AG107" s="150">
        <v>0.1211638679791546</v>
      </c>
    </row>
    <row r="108" spans="29:33">
      <c r="AC108" s="203">
        <v>26</v>
      </c>
      <c r="AD108" s="47" t="s">
        <v>35</v>
      </c>
      <c r="AE108" s="204">
        <v>104771</v>
      </c>
      <c r="AF108" s="204">
        <v>18446</v>
      </c>
      <c r="AG108" s="150">
        <v>0.17606016932166343</v>
      </c>
    </row>
    <row r="109" spans="29:33">
      <c r="AC109" s="203">
        <v>27</v>
      </c>
      <c r="AD109" s="47" t="s">
        <v>36</v>
      </c>
      <c r="AE109" s="204">
        <v>17433</v>
      </c>
      <c r="AF109" s="204">
        <v>2661</v>
      </c>
      <c r="AG109" s="150">
        <v>0.15264154190328688</v>
      </c>
    </row>
    <row r="110" spans="29:33">
      <c r="AC110" s="203">
        <v>28</v>
      </c>
      <c r="AD110" s="47" t="s">
        <v>37</v>
      </c>
      <c r="AE110" s="204">
        <v>13924</v>
      </c>
      <c r="AF110" s="204">
        <v>2335</v>
      </c>
      <c r="AG110" s="150">
        <v>0.16769606434932491</v>
      </c>
    </row>
    <row r="111" spans="29:33">
      <c r="AC111" s="203">
        <v>29</v>
      </c>
      <c r="AD111" s="47" t="s">
        <v>38</v>
      </c>
      <c r="AE111" s="204">
        <v>12326</v>
      </c>
      <c r="AF111" s="204">
        <v>2265</v>
      </c>
      <c r="AG111" s="150">
        <v>0.18375791010871328</v>
      </c>
    </row>
    <row r="112" spans="29:33">
      <c r="AC112" s="203">
        <v>30</v>
      </c>
      <c r="AD112" s="47" t="s">
        <v>39</v>
      </c>
      <c r="AE112" s="204">
        <v>16270</v>
      </c>
      <c r="AF112" s="204">
        <v>2663</v>
      </c>
      <c r="AG112" s="150">
        <v>0.16367547633681623</v>
      </c>
    </row>
    <row r="113" spans="29:33">
      <c r="AC113" s="203">
        <v>31</v>
      </c>
      <c r="AD113" s="47" t="s">
        <v>40</v>
      </c>
      <c r="AE113" s="204">
        <v>21496</v>
      </c>
      <c r="AF113" s="204">
        <v>4135</v>
      </c>
      <c r="AG113" s="150">
        <v>0.1923613695571269</v>
      </c>
    </row>
    <row r="114" spans="29:33">
      <c r="AC114" s="203">
        <v>32</v>
      </c>
      <c r="AD114" s="47" t="s">
        <v>41</v>
      </c>
      <c r="AE114" s="204">
        <v>18144</v>
      </c>
      <c r="AF114" s="204">
        <v>3188</v>
      </c>
      <c r="AG114" s="150">
        <v>0.17570546737213405</v>
      </c>
    </row>
    <row r="115" spans="29:33">
      <c r="AC115" s="203">
        <v>33</v>
      </c>
      <c r="AD115" s="47" t="s">
        <v>42</v>
      </c>
      <c r="AE115" s="204">
        <v>5178</v>
      </c>
      <c r="AF115" s="204">
        <v>1199</v>
      </c>
      <c r="AG115" s="150">
        <v>0.23155658555426806</v>
      </c>
    </row>
    <row r="116" spans="29:33">
      <c r="AC116" s="203">
        <v>34</v>
      </c>
      <c r="AD116" s="47" t="s">
        <v>44</v>
      </c>
      <c r="AE116" s="204">
        <v>23966</v>
      </c>
      <c r="AF116" s="204">
        <v>4044</v>
      </c>
      <c r="AG116" s="150">
        <v>0.16873904698322623</v>
      </c>
    </row>
    <row r="117" spans="29:33">
      <c r="AC117" s="203">
        <v>35</v>
      </c>
      <c r="AD117" s="47" t="s">
        <v>1</v>
      </c>
      <c r="AE117" s="204">
        <v>48658</v>
      </c>
      <c r="AF117" s="204">
        <v>9014</v>
      </c>
      <c r="AG117" s="150">
        <v>0.18525216819433599</v>
      </c>
    </row>
    <row r="118" spans="29:33">
      <c r="AC118" s="203">
        <v>36</v>
      </c>
      <c r="AD118" s="47" t="s">
        <v>2</v>
      </c>
      <c r="AE118" s="204">
        <v>13391</v>
      </c>
      <c r="AF118" s="204">
        <v>5454</v>
      </c>
      <c r="AG118" s="150">
        <v>0.40728847733552387</v>
      </c>
    </row>
    <row r="119" spans="29:33">
      <c r="AC119" s="203">
        <v>37</v>
      </c>
      <c r="AD119" s="47" t="s">
        <v>3</v>
      </c>
      <c r="AE119" s="204">
        <v>40625</v>
      </c>
      <c r="AF119" s="204">
        <v>13039</v>
      </c>
      <c r="AG119" s="150">
        <v>0.32096000000000002</v>
      </c>
    </row>
    <row r="120" spans="29:33">
      <c r="AC120" s="203">
        <v>38</v>
      </c>
      <c r="AD120" s="96" t="s">
        <v>45</v>
      </c>
      <c r="AE120" s="204">
        <v>8324</v>
      </c>
      <c r="AF120" s="204">
        <v>1957</v>
      </c>
      <c r="AG120" s="150">
        <v>0.23510331571359924</v>
      </c>
    </row>
    <row r="121" spans="29:33">
      <c r="AC121" s="203">
        <v>39</v>
      </c>
      <c r="AD121" s="96" t="s">
        <v>8</v>
      </c>
      <c r="AE121" s="204">
        <v>49630</v>
      </c>
      <c r="AF121" s="204">
        <v>14460</v>
      </c>
      <c r="AG121" s="150">
        <v>0.29135603465645776</v>
      </c>
    </row>
    <row r="122" spans="29:33">
      <c r="AC122" s="203">
        <v>40</v>
      </c>
      <c r="AD122" s="96" t="s">
        <v>46</v>
      </c>
      <c r="AE122" s="204">
        <v>10434</v>
      </c>
      <c r="AF122" s="204">
        <v>1925</v>
      </c>
      <c r="AG122" s="150">
        <v>0.18449300364193982</v>
      </c>
    </row>
    <row r="123" spans="29:33">
      <c r="AC123" s="203">
        <v>41</v>
      </c>
      <c r="AD123" s="96" t="s">
        <v>13</v>
      </c>
      <c r="AE123" s="204">
        <v>19274</v>
      </c>
      <c r="AF123" s="204">
        <v>2381</v>
      </c>
      <c r="AG123" s="150">
        <v>0.12353429490505344</v>
      </c>
    </row>
    <row r="124" spans="29:33">
      <c r="AC124" s="203">
        <v>42</v>
      </c>
      <c r="AD124" s="96" t="s">
        <v>14</v>
      </c>
      <c r="AE124" s="204">
        <v>50856</v>
      </c>
      <c r="AF124" s="204">
        <v>9637</v>
      </c>
      <c r="AG124" s="150">
        <v>0.18949583136699702</v>
      </c>
    </row>
    <row r="125" spans="29:33">
      <c r="AC125" s="203">
        <v>43</v>
      </c>
      <c r="AD125" s="96" t="s">
        <v>9</v>
      </c>
      <c r="AE125" s="204">
        <v>30583</v>
      </c>
      <c r="AF125" s="204">
        <v>7225</v>
      </c>
      <c r="AG125" s="150">
        <v>0.23624235686492495</v>
      </c>
    </row>
    <row r="126" spans="29:33">
      <c r="AC126" s="203">
        <v>44</v>
      </c>
      <c r="AD126" s="96" t="s">
        <v>21</v>
      </c>
      <c r="AE126" s="204">
        <v>34651</v>
      </c>
      <c r="AF126" s="204">
        <v>8054</v>
      </c>
      <c r="AG126" s="150">
        <v>0.23243196444547054</v>
      </c>
    </row>
    <row r="127" spans="29:33">
      <c r="AC127" s="203">
        <v>45</v>
      </c>
      <c r="AD127" s="96" t="s">
        <v>47</v>
      </c>
      <c r="AE127" s="204">
        <v>11871</v>
      </c>
      <c r="AF127" s="204">
        <v>1991</v>
      </c>
      <c r="AG127" s="150">
        <v>0.16771965293572572</v>
      </c>
    </row>
    <row r="128" spans="29:33">
      <c r="AC128" s="203">
        <v>46</v>
      </c>
      <c r="AD128" s="96" t="s">
        <v>25</v>
      </c>
      <c r="AE128" s="204">
        <v>14941</v>
      </c>
      <c r="AF128" s="204">
        <v>4205</v>
      </c>
      <c r="AG128" s="150">
        <v>0.28144033197242485</v>
      </c>
    </row>
    <row r="129" spans="29:33">
      <c r="AC129" s="203">
        <v>47</v>
      </c>
      <c r="AD129" s="96" t="s">
        <v>15</v>
      </c>
      <c r="AE129" s="204">
        <v>31157</v>
      </c>
      <c r="AF129" s="204">
        <v>8243</v>
      </c>
      <c r="AG129" s="150">
        <v>0.26456334050133196</v>
      </c>
    </row>
    <row r="130" spans="29:33">
      <c r="AC130" s="203">
        <v>48</v>
      </c>
      <c r="AD130" s="96" t="s">
        <v>26</v>
      </c>
      <c r="AE130" s="204">
        <v>16653</v>
      </c>
      <c r="AF130" s="204">
        <v>4712</v>
      </c>
      <c r="AG130" s="150">
        <v>0.2829520206569387</v>
      </c>
    </row>
    <row r="131" spans="29:33">
      <c r="AC131" s="203">
        <v>49</v>
      </c>
      <c r="AD131" s="96" t="s">
        <v>27</v>
      </c>
      <c r="AE131" s="204">
        <v>17037</v>
      </c>
      <c r="AF131" s="204">
        <v>2418</v>
      </c>
      <c r="AG131" s="150">
        <v>0.14192639549216413</v>
      </c>
    </row>
    <row r="132" spans="29:33">
      <c r="AC132" s="203">
        <v>50</v>
      </c>
      <c r="AD132" s="96" t="s">
        <v>16</v>
      </c>
      <c r="AE132" s="204">
        <v>14970</v>
      </c>
      <c r="AF132" s="204">
        <v>3174</v>
      </c>
      <c r="AG132" s="150">
        <v>0.21202404809619238</v>
      </c>
    </row>
    <row r="133" spans="29:33">
      <c r="AC133" s="203">
        <v>51</v>
      </c>
      <c r="AD133" s="96" t="s">
        <v>48</v>
      </c>
      <c r="AE133" s="204">
        <v>19438</v>
      </c>
      <c r="AF133" s="204">
        <v>5960</v>
      </c>
      <c r="AG133" s="150">
        <v>0.30661590698631547</v>
      </c>
    </row>
    <row r="134" spans="29:33">
      <c r="AC134" s="203">
        <v>52</v>
      </c>
      <c r="AD134" s="96" t="s">
        <v>4</v>
      </c>
      <c r="AE134" s="204">
        <v>16110</v>
      </c>
      <c r="AF134" s="204">
        <v>4180</v>
      </c>
      <c r="AG134" s="150">
        <v>0.25946617008069522</v>
      </c>
    </row>
    <row r="135" spans="29:33">
      <c r="AC135" s="203">
        <v>53</v>
      </c>
      <c r="AD135" s="96" t="s">
        <v>22</v>
      </c>
      <c r="AE135" s="204">
        <v>9158</v>
      </c>
      <c r="AF135" s="204">
        <v>1986</v>
      </c>
      <c r="AG135" s="150">
        <v>0.21685957632670888</v>
      </c>
    </row>
    <row r="136" spans="29:33">
      <c r="AC136" s="203">
        <v>54</v>
      </c>
      <c r="AD136" s="96" t="s">
        <v>28</v>
      </c>
      <c r="AE136" s="204">
        <v>15130</v>
      </c>
      <c r="AF136" s="204">
        <v>4421</v>
      </c>
      <c r="AG136" s="150">
        <v>0.29220092531394581</v>
      </c>
    </row>
    <row r="137" spans="29:33">
      <c r="AC137" s="203">
        <v>55</v>
      </c>
      <c r="AD137" s="96" t="s">
        <v>17</v>
      </c>
      <c r="AE137" s="204">
        <v>15863</v>
      </c>
      <c r="AF137" s="204">
        <v>3982</v>
      </c>
      <c r="AG137" s="150">
        <v>0.25102439639412472</v>
      </c>
    </row>
    <row r="138" spans="29:33">
      <c r="AC138" s="203">
        <v>56</v>
      </c>
      <c r="AD138" s="96" t="s">
        <v>10</v>
      </c>
      <c r="AE138" s="204">
        <v>9853</v>
      </c>
      <c r="AF138" s="204">
        <v>1533</v>
      </c>
      <c r="AG138" s="150">
        <v>0.15558713082309955</v>
      </c>
    </row>
    <row r="139" spans="29:33">
      <c r="AC139" s="203">
        <v>57</v>
      </c>
      <c r="AD139" s="96" t="s">
        <v>49</v>
      </c>
      <c r="AE139" s="204">
        <v>7284</v>
      </c>
      <c r="AF139" s="204">
        <v>1255</v>
      </c>
      <c r="AG139" s="150">
        <v>0.17229544206479955</v>
      </c>
    </row>
    <row r="140" spans="29:33">
      <c r="AC140" s="203">
        <v>58</v>
      </c>
      <c r="AD140" s="96" t="s">
        <v>29</v>
      </c>
      <c r="AE140" s="204">
        <v>8493</v>
      </c>
      <c r="AF140" s="204">
        <v>2887</v>
      </c>
      <c r="AG140" s="150">
        <v>0.33992699870481574</v>
      </c>
    </row>
    <row r="141" spans="29:33">
      <c r="AC141" s="203">
        <v>59</v>
      </c>
      <c r="AD141" s="96" t="s">
        <v>23</v>
      </c>
      <c r="AE141" s="204">
        <v>61894</v>
      </c>
      <c r="AF141" s="204">
        <v>11230</v>
      </c>
      <c r="AG141" s="150">
        <v>0.18143923482082269</v>
      </c>
    </row>
    <row r="142" spans="29:33">
      <c r="AC142" s="203">
        <v>60</v>
      </c>
      <c r="AD142" s="96" t="s">
        <v>50</v>
      </c>
      <c r="AE142" s="204">
        <v>7851</v>
      </c>
      <c r="AF142" s="204">
        <v>1281</v>
      </c>
      <c r="AG142" s="150">
        <v>0.16316392816201758</v>
      </c>
    </row>
    <row r="143" spans="29:33">
      <c r="AC143" s="203">
        <v>61</v>
      </c>
      <c r="AD143" s="96" t="s">
        <v>18</v>
      </c>
      <c r="AE143" s="204">
        <v>6766</v>
      </c>
      <c r="AF143" s="204">
        <v>1450</v>
      </c>
      <c r="AG143" s="150">
        <v>0.21430682825894176</v>
      </c>
    </row>
    <row r="144" spans="29:33">
      <c r="AC144" s="203">
        <v>62</v>
      </c>
      <c r="AD144" s="96" t="s">
        <v>19</v>
      </c>
      <c r="AE144" s="204">
        <v>10339</v>
      </c>
      <c r="AF144" s="204">
        <v>1640</v>
      </c>
      <c r="AG144" s="150">
        <v>0.15862269078247412</v>
      </c>
    </row>
    <row r="145" spans="29:33">
      <c r="AC145" s="203">
        <v>63</v>
      </c>
      <c r="AD145" s="96" t="s">
        <v>30</v>
      </c>
      <c r="AE145" s="204">
        <v>7400</v>
      </c>
      <c r="AF145" s="204">
        <v>1995</v>
      </c>
      <c r="AG145" s="150">
        <v>0.26959459459459462</v>
      </c>
    </row>
    <row r="146" spans="29:33">
      <c r="AC146" s="203">
        <v>64</v>
      </c>
      <c r="AD146" s="96" t="s">
        <v>51</v>
      </c>
      <c r="AE146" s="204">
        <v>7735</v>
      </c>
      <c r="AF146" s="204">
        <v>945</v>
      </c>
      <c r="AG146" s="150">
        <v>0.12217194570135746</v>
      </c>
    </row>
    <row r="147" spans="29:33">
      <c r="AC147" s="203">
        <v>65</v>
      </c>
      <c r="AD147" s="96" t="s">
        <v>11</v>
      </c>
      <c r="AE147" s="204">
        <v>3872</v>
      </c>
      <c r="AF147" s="204">
        <v>770</v>
      </c>
      <c r="AG147" s="150">
        <v>0.19886363636363635</v>
      </c>
    </row>
    <row r="148" spans="29:33">
      <c r="AC148" s="203">
        <v>66</v>
      </c>
      <c r="AD148" s="96" t="s">
        <v>5</v>
      </c>
      <c r="AE148" s="204">
        <v>3971</v>
      </c>
      <c r="AF148" s="204">
        <v>2012</v>
      </c>
      <c r="AG148" s="150">
        <v>0.5066733820196424</v>
      </c>
    </row>
    <row r="149" spans="29:33">
      <c r="AC149" s="203">
        <v>67</v>
      </c>
      <c r="AD149" s="96" t="s">
        <v>6</v>
      </c>
      <c r="AE149" s="204">
        <v>1700</v>
      </c>
      <c r="AF149" s="204">
        <v>340</v>
      </c>
      <c r="AG149" s="150">
        <v>0.2</v>
      </c>
    </row>
    <row r="150" spans="29:33">
      <c r="AC150" s="203">
        <v>68</v>
      </c>
      <c r="AD150" s="96" t="s">
        <v>52</v>
      </c>
      <c r="AE150" s="204">
        <v>2257</v>
      </c>
      <c r="AF150" s="204">
        <v>370</v>
      </c>
      <c r="AG150" s="150">
        <v>0.16393442622950818</v>
      </c>
    </row>
    <row r="151" spans="29:33">
      <c r="AC151" s="203">
        <v>69</v>
      </c>
      <c r="AD151" s="96" t="s">
        <v>53</v>
      </c>
      <c r="AE151" s="204">
        <v>5217</v>
      </c>
      <c r="AF151" s="204">
        <v>846</v>
      </c>
      <c r="AG151" s="150">
        <v>0.16216216216216217</v>
      </c>
    </row>
    <row r="152" spans="29:33">
      <c r="AC152" s="203">
        <v>70</v>
      </c>
      <c r="AD152" s="96" t="s">
        <v>54</v>
      </c>
      <c r="AE152" s="204">
        <v>953</v>
      </c>
      <c r="AF152" s="204">
        <v>210</v>
      </c>
      <c r="AG152" s="150">
        <v>0.22035676810073451</v>
      </c>
    </row>
    <row r="153" spans="29:33">
      <c r="AC153" s="203">
        <v>71</v>
      </c>
      <c r="AD153" s="96" t="s">
        <v>55</v>
      </c>
      <c r="AE153" s="204">
        <v>2849</v>
      </c>
      <c r="AF153" s="204">
        <v>277</v>
      </c>
      <c r="AG153" s="150">
        <v>9.7227097227097228E-2</v>
      </c>
    </row>
    <row r="154" spans="29:33">
      <c r="AC154" s="203">
        <v>72</v>
      </c>
      <c r="AD154" s="96" t="s">
        <v>31</v>
      </c>
      <c r="AE154" s="204">
        <v>1774</v>
      </c>
      <c r="AF154" s="204">
        <v>440</v>
      </c>
      <c r="AG154" s="150">
        <v>0.24802705749718151</v>
      </c>
    </row>
    <row r="155" spans="29:33">
      <c r="AC155" s="203">
        <v>73</v>
      </c>
      <c r="AD155" s="96" t="s">
        <v>32</v>
      </c>
      <c r="AE155" s="204">
        <v>2364</v>
      </c>
      <c r="AF155" s="204">
        <v>561</v>
      </c>
      <c r="AG155" s="150">
        <v>0.23730964467005075</v>
      </c>
    </row>
    <row r="156" spans="29:33">
      <c r="AC156" s="203">
        <v>74</v>
      </c>
      <c r="AD156" s="96" t="s">
        <v>33</v>
      </c>
      <c r="AE156" s="204">
        <v>1066</v>
      </c>
      <c r="AF156" s="204">
        <v>332</v>
      </c>
      <c r="AG156" s="150">
        <v>0.31144465290806755</v>
      </c>
    </row>
    <row r="157" spans="29:33">
      <c r="AC157" s="275" t="s">
        <v>0</v>
      </c>
      <c r="AD157" s="275"/>
      <c r="AE157" s="204">
        <v>1099487</v>
      </c>
      <c r="AF157" s="204">
        <v>209029</v>
      </c>
      <c r="AG157" s="150">
        <v>0.19011502637138958</v>
      </c>
    </row>
  </sheetData>
  <mergeCells count="19">
    <mergeCell ref="P3:R3"/>
    <mergeCell ref="S3:U3"/>
    <mergeCell ref="V3:X3"/>
    <mergeCell ref="Y3:AA3"/>
    <mergeCell ref="AK3:AM3"/>
    <mergeCell ref="AF3:AI3"/>
    <mergeCell ref="J3:L3"/>
    <mergeCell ref="M3:O3"/>
    <mergeCell ref="B3:B4"/>
    <mergeCell ref="C3:C4"/>
    <mergeCell ref="B79:C79"/>
    <mergeCell ref="D3:F3"/>
    <mergeCell ref="G3:I3"/>
    <mergeCell ref="AN3:AN4"/>
    <mergeCell ref="AE81:AG81"/>
    <mergeCell ref="AC81:AC82"/>
    <mergeCell ref="AD81:AD82"/>
    <mergeCell ref="AC157:AD157"/>
    <mergeCell ref="AC3:A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X5:Z5 AD5:AD47 X6:Z78 D79:E79 G79:H79 J79:K79 M79:N79 P79:Q79 S79:T79 V79:W79" emptyCellReference="1"/>
    <ignoredError sqref="AF5:AF47 AH5 AH15:AH47 AH6:AH14" evalError="1"/>
    <ignoredError sqref="AG5:AG47" evalError="1"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88</vt:i4>
      </vt:variant>
    </vt:vector>
  </HeadingPairs>
  <TitlesOfParts>
    <vt:vector size="165" baseType="lpstr">
      <vt:lpstr>年齢別_健診受診率(通年資格)</vt:lpstr>
      <vt:lpstr>年齢別_健診受診率(通年資格)グラフ</vt:lpstr>
      <vt:lpstr>要介護度別_健診受診率(通年資格)</vt:lpstr>
      <vt:lpstr>要介護度別_健診受診率(通年資格)グラフ</vt:lpstr>
      <vt:lpstr>男女別_健診受診率(通年資格)</vt:lpstr>
      <vt:lpstr>地区別_健診受診率(通年資格)</vt:lpstr>
      <vt:lpstr>地区別_健診受診率(通年資格)グラフ</vt:lpstr>
      <vt:lpstr>地区別_健診受診率(通年資格)MAP</vt:lpstr>
      <vt:lpstr>市区町村別_健診受診率(通年資格)</vt:lpstr>
      <vt:lpstr>市町村別_健診受診率(通年資格)グラフ</vt:lpstr>
      <vt:lpstr>市区町村別_健診受診率(通年資格)MAP</vt:lpstr>
      <vt:lpstr>年齢別_健診受診率(年度末資格)</vt:lpstr>
      <vt:lpstr>年齢別_健診受診率(年度末資格)グラフ</vt:lpstr>
      <vt:lpstr>要介護度別_受診率(年度末資格)</vt:lpstr>
      <vt:lpstr>要介護度別_健診受診率(年度末資格)グラフ</vt:lpstr>
      <vt:lpstr>男女別_健診受診率(年度末資格)</vt:lpstr>
      <vt:lpstr>地区別_健診受診率(年度末資格)</vt:lpstr>
      <vt:lpstr>地区別_健診受診率(年度末資格)グラフ</vt:lpstr>
      <vt:lpstr>地区別_健診受診率(年度末資格)MAP</vt:lpstr>
      <vt:lpstr>市区町村別_健診受診率(年度末資格)</vt:lpstr>
      <vt:lpstr>市町村別_健診受診率(年度末資格)グラフ</vt:lpstr>
      <vt:lpstr>市区町村別_健診受診率(年度末資格)MAP</vt:lpstr>
      <vt:lpstr>指導対象者群分析</vt:lpstr>
      <vt:lpstr>地区別_指導対象者群分析</vt:lpstr>
      <vt:lpstr>地区別_異常値放置者グラフ</vt:lpstr>
      <vt:lpstr>地区別_治療中断者グラフ</vt:lpstr>
      <vt:lpstr>市区町村別_指導対象者群分析</vt:lpstr>
      <vt:lpstr>市町村別_異常値放置者グラフ</vt:lpstr>
      <vt:lpstr>市町村別_治療中断者グラフ</vt:lpstr>
      <vt:lpstr>指導対象者群別医療費</vt:lpstr>
      <vt:lpstr>地区別_指導対象者群別医療費</vt:lpstr>
      <vt:lpstr>地区別_異常値放置者医療費グラフ</vt:lpstr>
      <vt:lpstr>地区別_治療中断者医療費グラフ</vt:lpstr>
      <vt:lpstr>市区町村別_指導対象者群別医療費</vt:lpstr>
      <vt:lpstr>市町村別_異常値放置者医療費グラフ</vt:lpstr>
      <vt:lpstr>市町村別_治療中断者医療費グラフ</vt:lpstr>
      <vt:lpstr>有所見者割合</vt:lpstr>
      <vt:lpstr>地区別_有所見者割合</vt:lpstr>
      <vt:lpstr>地区別_BMIグラフ</vt:lpstr>
      <vt:lpstr>地区別_BMIMAP</vt:lpstr>
      <vt:lpstr>地区別_腹囲グラフ</vt:lpstr>
      <vt:lpstr>地区別_腹囲MAP</vt:lpstr>
      <vt:lpstr>地区別_収縮期グラフ</vt:lpstr>
      <vt:lpstr>地区別_収縮期MAP</vt:lpstr>
      <vt:lpstr>地区別_拡張期グラフ</vt:lpstr>
      <vt:lpstr>地区別_拡張期MAP</vt:lpstr>
      <vt:lpstr>地区別_中性脂肪グラフ</vt:lpstr>
      <vt:lpstr>地区別_中性脂肪MAP</vt:lpstr>
      <vt:lpstr>地区別_HDLグラフ</vt:lpstr>
      <vt:lpstr>地区別_HDLMAP</vt:lpstr>
      <vt:lpstr>地区別_LDLグラフ</vt:lpstr>
      <vt:lpstr>地区別_LDLMAP</vt:lpstr>
      <vt:lpstr>地区別_空腹時グラフ</vt:lpstr>
      <vt:lpstr>地区別_空腹時MAP</vt:lpstr>
      <vt:lpstr>地区別_HbA1cグラフ</vt:lpstr>
      <vt:lpstr>地区別_HbA1cMAP</vt:lpstr>
      <vt:lpstr>市区町村別_有所見者割合</vt:lpstr>
      <vt:lpstr>市町村別_BMIグラフ</vt:lpstr>
      <vt:lpstr>市区町村別_BMIMAP</vt:lpstr>
      <vt:lpstr>市町村別_腹囲グラフ</vt:lpstr>
      <vt:lpstr>市区町村別_腹囲MAP</vt:lpstr>
      <vt:lpstr>市町村別_収縮期グラフ</vt:lpstr>
      <vt:lpstr>市区町村別_収縮期MAP</vt:lpstr>
      <vt:lpstr>市町村別_拡張期グラフ</vt:lpstr>
      <vt:lpstr>市区町村別_拡張期MAP</vt:lpstr>
      <vt:lpstr>市町村別_中性脂肪グラフ</vt:lpstr>
      <vt:lpstr>市区町村別_中性脂肪MAP</vt:lpstr>
      <vt:lpstr>市町村別_HDLグラフ</vt:lpstr>
      <vt:lpstr>市区町村別_HDLMAP</vt:lpstr>
      <vt:lpstr>市町村別_LDLグラフ</vt:lpstr>
      <vt:lpstr>市区町村別_LDLMAP</vt:lpstr>
      <vt:lpstr>市町村別_空腹時グラフ</vt:lpstr>
      <vt:lpstr>市区町村別_空腹時MAP</vt:lpstr>
      <vt:lpstr>市町村別_HbA1cグラフ</vt:lpstr>
      <vt:lpstr>市区町村別_HbA1cMAP</vt:lpstr>
      <vt:lpstr>医科健診受診率と関連する要因の重回帰分析結果</vt:lpstr>
      <vt:lpstr>医科健診受診率との相関</vt:lpstr>
      <vt:lpstr>医科健診受診率との相関!Print_Area</vt:lpstr>
      <vt:lpstr>医科健診受診率と関連する要因の重回帰分析結果!Print_Area</vt:lpstr>
      <vt:lpstr>市区町村別_BMIMAP!Print_Area</vt:lpstr>
      <vt:lpstr>市区町村別_HbA1cMAP!Print_Area</vt:lpstr>
      <vt:lpstr>市区町村別_HDLMAP!Print_Area</vt:lpstr>
      <vt:lpstr>市区町村別_LDLMAP!Print_Area</vt:lpstr>
      <vt:lpstr>市区町村別_拡張期MAP!Print_Area</vt:lpstr>
      <vt:lpstr>市区町村別_空腹時MAP!Print_Area</vt:lpstr>
      <vt:lpstr>'市区町村別_健診受診率(通年資格)'!Print_Area</vt:lpstr>
      <vt:lpstr>'市区町村別_健診受診率(通年資格)MAP'!Print_Area</vt:lpstr>
      <vt:lpstr>'市区町村別_健診受診率(年度末資格)'!Print_Area</vt:lpstr>
      <vt:lpstr>'市区町村別_健診受診率(年度末資格)MAP'!Print_Area</vt:lpstr>
      <vt:lpstr>市区町村別_指導対象者群分析!Print_Area</vt:lpstr>
      <vt:lpstr>市区町村別_指導対象者群別医療費!Print_Area</vt:lpstr>
      <vt:lpstr>市区町村別_収縮期MAP!Print_Area</vt:lpstr>
      <vt:lpstr>市区町村別_中性脂肪MAP!Print_Area</vt:lpstr>
      <vt:lpstr>市区町村別_腹囲MAP!Print_Area</vt:lpstr>
      <vt:lpstr>市区町村別_有所見者割合!Print_Area</vt:lpstr>
      <vt:lpstr>市町村別_BMIグラフ!Print_Area</vt:lpstr>
      <vt:lpstr>市町村別_HbA1cグラフ!Print_Area</vt:lpstr>
      <vt:lpstr>市町村別_HDLグラフ!Print_Area</vt:lpstr>
      <vt:lpstr>市町村別_LDLグラフ!Print_Area</vt:lpstr>
      <vt:lpstr>市町村別_異常値放置者グラフ!Print_Area</vt:lpstr>
      <vt:lpstr>市町村別_異常値放置者医療費グラフ!Print_Area</vt:lpstr>
      <vt:lpstr>市町村別_拡張期グラフ!Print_Area</vt:lpstr>
      <vt:lpstr>市町村別_空腹時グラフ!Print_Area</vt:lpstr>
      <vt:lpstr>'市町村別_健診受診率(通年資格)グラフ'!Print_Area</vt:lpstr>
      <vt:lpstr>'市町村別_健診受診率(年度末資格)グラフ'!Print_Area</vt:lpstr>
      <vt:lpstr>市町村別_治療中断者グラフ!Print_Area</vt:lpstr>
      <vt:lpstr>市町村別_治療中断者医療費グラフ!Print_Area</vt:lpstr>
      <vt:lpstr>市町村別_収縮期グラフ!Print_Area</vt:lpstr>
      <vt:lpstr>市町村別_中性脂肪グラフ!Print_Area</vt:lpstr>
      <vt:lpstr>市町村別_腹囲グラフ!Print_Area</vt:lpstr>
      <vt:lpstr>指導対象者群分析!Print_Area</vt:lpstr>
      <vt:lpstr>指導対象者群別医療費!Print_Area</vt:lpstr>
      <vt:lpstr>'男女別_健診受診率(通年資格)'!Print_Area</vt:lpstr>
      <vt:lpstr>'男女別_健診受診率(年度末資格)'!Print_Area</vt:lpstr>
      <vt:lpstr>地区別_BMIMAP!Print_Area</vt:lpstr>
      <vt:lpstr>地区別_BMIグラフ!Print_Area</vt:lpstr>
      <vt:lpstr>地区別_HbA1cMAP!Print_Area</vt:lpstr>
      <vt:lpstr>地区別_HbA1cグラフ!Print_Area</vt:lpstr>
      <vt:lpstr>地区別_HDLMAP!Print_Area</vt:lpstr>
      <vt:lpstr>地区別_HDLグラフ!Print_Area</vt:lpstr>
      <vt:lpstr>地区別_LDLMAP!Print_Area</vt:lpstr>
      <vt:lpstr>地区別_LDLグラフ!Print_Area</vt:lpstr>
      <vt:lpstr>地区別_異常値放置者グラフ!Print_Area</vt:lpstr>
      <vt:lpstr>地区別_異常値放置者医療費グラフ!Print_Area</vt:lpstr>
      <vt:lpstr>地区別_拡張期MAP!Print_Area</vt:lpstr>
      <vt:lpstr>地区別_拡張期グラフ!Print_Area</vt:lpstr>
      <vt:lpstr>地区別_空腹時MAP!Print_Area</vt:lpstr>
      <vt:lpstr>地区別_空腹時グラフ!Print_Area</vt:lpstr>
      <vt:lpstr>'地区別_健診受診率(通年資格)'!Print_Area</vt:lpstr>
      <vt:lpstr>'地区別_健診受診率(通年資格)MAP'!Print_Area</vt:lpstr>
      <vt:lpstr>'地区別_健診受診率(通年資格)グラフ'!Print_Area</vt:lpstr>
      <vt:lpstr>'地区別_健診受診率(年度末資格)'!Print_Area</vt:lpstr>
      <vt:lpstr>'地区別_健診受診率(年度末資格)MAP'!Print_Area</vt:lpstr>
      <vt:lpstr>'地区別_健診受診率(年度末資格)グラフ'!Print_Area</vt:lpstr>
      <vt:lpstr>地区別_指導対象者群分析!Print_Area</vt:lpstr>
      <vt:lpstr>地区別_指導対象者群別医療費!Print_Area</vt:lpstr>
      <vt:lpstr>地区別_治療中断者グラフ!Print_Area</vt:lpstr>
      <vt:lpstr>地区別_治療中断者医療費グラフ!Print_Area</vt:lpstr>
      <vt:lpstr>地区別_収縮期MAP!Print_Area</vt:lpstr>
      <vt:lpstr>地区別_収縮期グラフ!Print_Area</vt:lpstr>
      <vt:lpstr>地区別_中性脂肪MAP!Print_Area</vt:lpstr>
      <vt:lpstr>地区別_中性脂肪グラフ!Print_Area</vt:lpstr>
      <vt:lpstr>地区別_腹囲MAP!Print_Area</vt:lpstr>
      <vt:lpstr>地区別_腹囲グラフ!Print_Area</vt:lpstr>
      <vt:lpstr>地区別_有所見者割合!Print_Area</vt:lpstr>
      <vt:lpstr>'年齢別_健診受診率(通年資格)'!Print_Area</vt:lpstr>
      <vt:lpstr>'年齢別_健診受診率(通年資格)グラフ'!Print_Area</vt:lpstr>
      <vt:lpstr>'年齢別_健診受診率(年度末資格)'!Print_Area</vt:lpstr>
      <vt:lpstr>'年齢別_健診受診率(年度末資格)グラフ'!Print_Area</vt:lpstr>
      <vt:lpstr>有所見者割合!Print_Area</vt:lpstr>
      <vt:lpstr>'要介護度別_健診受診率(通年資格)'!Print_Area</vt:lpstr>
      <vt:lpstr>'要介護度別_健診受診率(通年資格)グラフ'!Print_Area</vt:lpstr>
      <vt:lpstr>'要介護度別_健診受診率(年度末資格)グラフ'!Print_Area</vt:lpstr>
      <vt:lpstr>'要介護度別_受診率(年度末資格)'!Print_Area</vt:lpstr>
      <vt:lpstr>医科健診受診率との相関!Print_Titles</vt:lpstr>
      <vt:lpstr>'市区町村別_健診受診率(通年資格)'!Print_Titles</vt:lpstr>
      <vt:lpstr>'市区町村別_健診受診率(年度末資格)'!Print_Titles</vt:lpstr>
      <vt:lpstr>市区町村別_指導対象者群分析!Print_Titles</vt:lpstr>
      <vt:lpstr>市区町村別_指導対象者群別医療費!Print_Titles</vt:lpstr>
      <vt:lpstr>市区町村別_有所見者割合!Print_Titles</vt:lpstr>
      <vt:lpstr>'地区別_健診受診率(通年資格)'!Print_Titles</vt:lpstr>
      <vt:lpstr>'地区別_健診受診率(年度末資格)'!Print_Titles</vt:lpstr>
      <vt:lpstr>地区別_指導対象者群分析!Print_Titles</vt:lpstr>
      <vt:lpstr>地区別_指導対象者群別医療費!Print_Titles</vt:lpstr>
      <vt:lpstr>地区別_有所見者割合!Print_Titles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2022-11-08T01:51:34Z</cp:lastPrinted>
  <dcterms:created xsi:type="dcterms:W3CDTF">2019-12-18T02:50:02Z</dcterms:created>
  <dcterms:modified xsi:type="dcterms:W3CDTF">2022-11-08T02:13:10Z</dcterms:modified>
  <cp:category/>
  <cp:contentStatus/>
  <dc:language/>
  <cp:version/>
</cp:coreProperties>
</file>